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9840" activeTab="0"/>
  </bookViews>
  <sheets>
    <sheet name="1. Budget TOTAL " sheetId="1" r:id="rId1"/>
    <sheet name="1.A Budget Inception" sheetId="2" r:id="rId2"/>
    <sheet name="1. A. Inception phase total" sheetId="3" state="hidden" r:id="rId3"/>
    <sheet name="1B. Cross-country (App1+2)" sheetId="4" r:id="rId4"/>
    <sheet name="1C. Approach 2 - all countries" sheetId="5" r:id="rId5"/>
  </sheets>
  <definedNames>
    <definedName name="_xlnm.Print_Area" localSheetId="2">'1. A. Inception phase total'!$A$1:$M$38</definedName>
    <definedName name="_xlnm.Print_Area" localSheetId="0">'1. Budget TOTAL '!$A$1:$T$125</definedName>
    <definedName name="_xlnm.Print_Area" localSheetId="1">'1.A Budget Inception'!$A$1:$P$65</definedName>
    <definedName name="_xlnm.Print_Area" localSheetId="3">'1B. Cross-country (App1+2)'!$A$1:$M$38</definedName>
    <definedName name="_xlnm.Print_Area" localSheetId="4">'1C. Approach 2 - all countries'!$A$1:$M$40</definedName>
    <definedName name="_xlnm.Print_Titles" localSheetId="2">'1. A. Inception phase total'!$1:$2</definedName>
    <definedName name="_xlnm.Print_Titles" localSheetId="0">'1. Budget TOTAL '!$1:$2</definedName>
    <definedName name="_xlnm.Print_Titles" localSheetId="1">'1.A Budget Inception'!$1:$2</definedName>
    <definedName name="_xlnm.Print_Titles" localSheetId="3">'1B. Cross-country (App1+2)'!$1:$2</definedName>
    <definedName name="_xlnm.Print_Titles" localSheetId="4">'1C. Approach 2 - all countries'!$1:$2</definedName>
    <definedName name="Z_913EDF2B_D796_4451_9DB9_A902841B443B_.wvu.PrintArea" localSheetId="2" hidden="1">'1. A. Inception phase total'!$A$1:$M$22</definedName>
    <definedName name="Z_913EDF2B_D796_4451_9DB9_A902841B443B_.wvu.PrintArea" localSheetId="0" hidden="1">'1. Budget TOTAL '!$A$1:$T$104</definedName>
    <definedName name="Z_913EDF2B_D796_4451_9DB9_A902841B443B_.wvu.PrintArea" localSheetId="1" hidden="1">'1.A Budget Inception'!$A$1:$P$47</definedName>
    <definedName name="Z_913EDF2B_D796_4451_9DB9_A902841B443B_.wvu.PrintArea" localSheetId="3" hidden="1">'1B. Cross-country (App1+2)'!$A$1:$M$22</definedName>
    <definedName name="Z_913EDF2B_D796_4451_9DB9_A902841B443B_.wvu.PrintArea" localSheetId="4" hidden="1">'1C. Approach 2 - all countries'!$A$1:$M$22</definedName>
    <definedName name="Z_F1BDF3DC_3A5A_4306_8C8E_CE2E405ED839_.wvu.PrintArea" localSheetId="2" hidden="1">'1. A. Inception phase total'!$A$1:$M$22</definedName>
    <definedName name="Z_F1BDF3DC_3A5A_4306_8C8E_CE2E405ED839_.wvu.PrintArea" localSheetId="0" hidden="1">'1. Budget TOTAL '!$A$1:$T$104</definedName>
    <definedName name="Z_F1BDF3DC_3A5A_4306_8C8E_CE2E405ED839_.wvu.PrintArea" localSheetId="1" hidden="1">'1.A Budget Inception'!$A$1:$P$47</definedName>
    <definedName name="Z_F1BDF3DC_3A5A_4306_8C8E_CE2E405ED839_.wvu.PrintArea" localSheetId="3" hidden="1">'1B. Cross-country (App1+2)'!$A$1:$M$22</definedName>
    <definedName name="Z_F1BDF3DC_3A5A_4306_8C8E_CE2E405ED839_.wvu.PrintArea" localSheetId="4" hidden="1">'1C. Approach 2 - all countries'!$A$1:$M$22</definedName>
  </definedNames>
  <calcPr fullCalcOnLoad="1"/>
</workbook>
</file>

<file path=xl/comments1.xml><?xml version="1.0" encoding="utf-8"?>
<comments xmlns="http://schemas.openxmlformats.org/spreadsheetml/2006/main">
  <authors>
    <author>Dieng, Moussa</author>
  </authors>
  <commentList>
    <comment ref="A38" authorId="0">
      <text>
        <r>
          <rPr>
            <b/>
            <sz val="9"/>
            <rFont val="Tahoma"/>
            <family val="2"/>
          </rPr>
          <t>Dieng, Moussa:</t>
        </r>
        <r>
          <rPr>
            <sz val="9"/>
            <rFont val="Tahoma"/>
            <family val="2"/>
          </rPr>
          <t xml:space="preserve">
Est ce que cet atelier correspond à celui de 6 000 dasn le output base?</t>
        </r>
      </text>
    </comment>
  </commentList>
</comments>
</file>

<file path=xl/comments2.xml><?xml version="1.0" encoding="utf-8"?>
<comments xmlns="http://schemas.openxmlformats.org/spreadsheetml/2006/main">
  <authors>
    <author>Administrator</author>
  </authors>
  <commentList>
    <comment ref="D13" authorId="0">
      <text>
        <r>
          <rPr>
            <b/>
            <sz val="9"/>
            <rFont val="Tahoma"/>
            <family val="2"/>
          </rPr>
          <t>Administrator:</t>
        </r>
        <r>
          <rPr>
            <sz val="9"/>
            <rFont val="Tahoma"/>
            <family val="2"/>
          </rPr>
          <t xml:space="preserve">
50% d'un Salaire P3 estime a environ 170.000 euro l'an </t>
        </r>
      </text>
    </comment>
    <comment ref="L13" authorId="0">
      <text>
        <r>
          <rPr>
            <b/>
            <sz val="9"/>
            <rFont val="Tahoma"/>
            <family val="2"/>
          </rPr>
          <t>Administrator:</t>
        </r>
        <r>
          <rPr>
            <sz val="9"/>
            <rFont val="Tahoma"/>
            <family val="2"/>
          </rPr>
          <t xml:space="preserve">
50% d'un Salaire P3 estime a environ 170.000 euro l'an </t>
        </r>
      </text>
    </comment>
  </commentList>
</comments>
</file>

<file path=xl/sharedStrings.xml><?xml version="1.0" encoding="utf-8"?>
<sst xmlns="http://schemas.openxmlformats.org/spreadsheetml/2006/main" count="702" uniqueCount="154">
  <si>
    <t>Unit</t>
  </si>
  <si>
    <t># of units</t>
  </si>
  <si>
    <t>Per month</t>
  </si>
  <si>
    <t>Subtotal Equipment and supplies</t>
  </si>
  <si>
    <t>Subtotal Travel</t>
  </si>
  <si>
    <t>Subtotal Human Resources</t>
  </si>
  <si>
    <t>Subtotal Other costs, services</t>
  </si>
  <si>
    <t>Subtotal Other</t>
  </si>
  <si>
    <t>All Years</t>
  </si>
  <si>
    <r>
      <t>Year 1</t>
    </r>
    <r>
      <rPr>
        <b/>
        <vertAlign val="superscript"/>
        <sz val="10"/>
        <rFont val="Arial"/>
        <family val="2"/>
      </rPr>
      <t>2</t>
    </r>
  </si>
  <si>
    <r>
      <t>2. Travel</t>
    </r>
    <r>
      <rPr>
        <b/>
        <vertAlign val="superscript"/>
        <sz val="10"/>
        <rFont val="Arial"/>
        <family val="2"/>
      </rPr>
      <t>6</t>
    </r>
  </si>
  <si>
    <r>
      <t>3. Equipment and supplies</t>
    </r>
    <r>
      <rPr>
        <b/>
        <vertAlign val="superscript"/>
        <sz val="10"/>
        <rFont val="Arial"/>
        <family val="2"/>
      </rPr>
      <t>7</t>
    </r>
  </si>
  <si>
    <t>6. Other</t>
  </si>
  <si>
    <t>Subtotal Local office</t>
  </si>
  <si>
    <r>
      <t>5. Other costs, services</t>
    </r>
    <r>
      <rPr>
        <b/>
        <vertAlign val="superscript"/>
        <sz val="10"/>
        <rFont val="Arial"/>
        <family val="2"/>
      </rPr>
      <t>8</t>
    </r>
  </si>
  <si>
    <r>
      <t>1.1 Salaries (gross salaries including social security charges and other related costs, local staff)</t>
    </r>
    <r>
      <rPr>
        <vertAlign val="superscript"/>
        <sz val="10"/>
        <rFont val="Arial"/>
        <family val="2"/>
      </rPr>
      <t>4</t>
    </r>
  </si>
  <si>
    <t>Costs</t>
  </si>
  <si>
    <t>1.2 Salaries (gross salaries including social security
charges and other related costs, expat/int. staff)</t>
  </si>
  <si>
    <t>7.  Subtotal direct eligible costs of the Action (1-6)</t>
  </si>
  <si>
    <t>6. Costs for C02 offsetting of air travel may be included. C02 offsetting shall in that case be achieved by supporting CDM/Gold Standard projects (evidence must be included as part of the supporting documents) or through airplane company programmes when available.  Indicate the place of departure and the destination. If information is not available, enter a global amount.</t>
  </si>
  <si>
    <t>9. Only indicate here when fully subcontracted.</t>
  </si>
  <si>
    <t xml:space="preserve">10. Communication and visibility activities should be properly planned and budgeted at each stage of the project implementation. </t>
  </si>
  <si>
    <t>Total Cost
(in EUR)</t>
  </si>
  <si>
    <r>
      <t xml:space="preserve"> 1. Budget for the Action</t>
    </r>
    <r>
      <rPr>
        <b/>
        <vertAlign val="superscript"/>
        <sz val="12"/>
        <rFont val="Arial"/>
        <family val="2"/>
      </rPr>
      <t>1</t>
    </r>
  </si>
  <si>
    <r>
      <t xml:space="preserve">Unit </t>
    </r>
    <r>
      <rPr>
        <b/>
        <vertAlign val="superscript"/>
        <sz val="10"/>
        <rFont val="Arial"/>
        <family val="2"/>
      </rPr>
      <t>13</t>
    </r>
  </si>
  <si>
    <r>
      <t>Total Cost
(in EUR)</t>
    </r>
    <r>
      <rPr>
        <b/>
        <vertAlign val="superscript"/>
        <sz val="10"/>
        <rFont val="Arial"/>
        <family val="2"/>
      </rPr>
      <t>3</t>
    </r>
  </si>
  <si>
    <t>2. This section must be completed if the Action is to be implemented over more than one reporting period (usually 12 months).</t>
  </si>
  <si>
    <t>7. Please separate cost for purchase or rental.</t>
  </si>
  <si>
    <t>8. Specify the typology of costs or services. Global amounts will not be accepted.</t>
  </si>
  <si>
    <t>NB: The Beneficiary(ies) alone are responsible for the correctness of the financial information provided in these tables.</t>
  </si>
  <si>
    <t>Unit value
(in EUR)</t>
  </si>
  <si>
    <t xml:space="preserve">10.  Provision for contingency reserve (maximum 5% of  7, subtotal of direct eligible costs of the Action) </t>
  </si>
  <si>
    <r>
      <t xml:space="preserve">11. Total </t>
    </r>
    <r>
      <rPr>
        <b/>
        <sz val="10"/>
        <rFont val="Arial"/>
        <family val="2"/>
      </rPr>
      <t xml:space="preserve">eligible costs (9+10) </t>
    </r>
  </si>
  <si>
    <t>8. Indirect costs (maximum 7% of  7, subtotal of direct eligible costs of the Action)</t>
  </si>
  <si>
    <t>1. The description of items must be sufficiently detailed and all items broken down into their main components. The number of units and the unit value must be specified for each item depending on the indications provided. The budget has to include costs related to the Action as a whole, regardless the  part financed by the Contracting Authority.</t>
  </si>
  <si>
    <t>11. Only to be filled in when provided for in the Call for Proposal (i.e. taxes are not eligible and the beneficiary(ies) can show they cannot reclaim them). Please see glossary of terms (Annex A 1) of the Practical Guide to contract procedures for EU external actions for the definition of taxes. Please note that direct taxes are not included (such as taxes on salary of staff working for the action which are part of the gross salary). Note: Where the Call for Proposal does not exclude the coverage of taxes and the beneficiary can show it cannot reclaim, taxes may be eligible and should be included in each relevant heading. Taxes that can be reclaimed are not considered as eligible nor accepted costs.</t>
  </si>
  <si>
    <t>9. Total eligible costs of the Action, excluding reserve (7+ 8)</t>
  </si>
  <si>
    <t>4. If staff are not working full time on the Action, the percentage should be indicated alongside the description of the item and reflected in the number of units (not the unit value).</t>
  </si>
  <si>
    <t>14. Costs related to category 1 and 4 of the budget, when they relate to a Field office, can be declared on the basis of a simplified method of allocation. A description of the allocation method used to determine field office costs in accordance with the entity's usual accounting and management practices has to be prepared by the entity and annexed to the Budget on a separate sheet. The method will be assessed and approved by the Evaluation Committee and the Contracting Authority  during the contracting phase. The Beneficiary proposing and using them must be univocally identified. When costs are declared on the basis of such allocation method the amount charged to the Project is to be indicated in the column "TOTAL COSTS" and the mention "APPORTIONMENT" is to be indicated in the column "units".</t>
  </si>
  <si>
    <t>3. The budget may be established in euro or in the currency of the country of the Contracting Authority. Costs and unit values are rounded to the nearest euro.</t>
  </si>
  <si>
    <t>13.  Use "UNIT COST per flight/month/kit etc…" or "LUMPSUM" or "FLAT RATE" or "APPORTIONMENT" in case of simplified cost options. Use different lines for each type of simplified cost options and per beneficiary. In worksheet 2, the methods used to determine and calculate them must be clearly described and substantiated and the Beneficiary proposing and using them must be univocally identified. (for more guidance see Annex K - Guidelines-Checklist for simplified cost options).</t>
  </si>
  <si>
    <r>
      <t>1. Human Resources</t>
    </r>
    <r>
      <rPr>
        <b/>
        <vertAlign val="superscript"/>
        <sz val="10"/>
        <color indexed="8"/>
        <rFont val="Arial"/>
        <family val="2"/>
      </rPr>
      <t>14</t>
    </r>
  </si>
  <si>
    <r>
      <t>4. Local office</t>
    </r>
    <r>
      <rPr>
        <b/>
        <vertAlign val="superscript"/>
        <sz val="10"/>
        <color indexed="8"/>
        <rFont val="Arial"/>
        <family val="2"/>
      </rPr>
      <t>14</t>
    </r>
  </si>
  <si>
    <r>
      <t>5. Indicate the country where the per diems are incurred</t>
    </r>
    <r>
      <rPr>
        <strike/>
        <sz val="10"/>
        <color indexed="8"/>
        <rFont val="Arial"/>
        <family val="2"/>
      </rPr>
      <t>.</t>
    </r>
    <r>
      <rPr>
        <sz val="10"/>
        <color indexed="8"/>
        <rFont val="Arial"/>
        <family val="2"/>
      </rPr>
      <t xml:space="preserve">
Per diems are not considered a simplified cost option for the purposes of Union financing when the Grant Beneficiary reimburses a fixed amount to its staff according to its staff rules and asks for the reimbursement of that same amount in the action budget. That is an actual cost. 
Otherwise, if the Beneficiary proposes a reimbursement on the basis of simplified costs option (for instance a  "unit cost"), it must specify "UNIT COST per diem" in the "unit value" column and the applicable rates (in any case the final eligible cost may not exceed the rates published by the E.C. at the time of contract signature).</t>
    </r>
  </si>
  <si>
    <r>
      <t xml:space="preserve">12. Only to be filled in when contributions in kind as may be accepted as co-financing. The amount indicated must be identical to the one indicated in worksheet 3 "expected sources of funding".  </t>
    </r>
    <r>
      <rPr>
        <sz val="10"/>
        <color indexed="10"/>
        <rFont val="Arial"/>
        <family val="2"/>
      </rPr>
      <t>The value of the work provided by volunteers can be recognised as in kind contribution. Volunteers' work may comprise up to 50 % of the co-financing and shall be declared as unit cost (the unit costs defined in the budget and accepted by the contracting authority).</t>
    </r>
  </si>
  <si>
    <t>ILO Costs
(in EUR)</t>
  </si>
  <si>
    <t>UNICEF Costs
(in EURO)</t>
  </si>
  <si>
    <t xml:space="preserve">1.1.1 National Officer </t>
  </si>
  <si>
    <t>3.1 Computer and office equipments (purchase)</t>
  </si>
  <si>
    <t>Per item</t>
  </si>
  <si>
    <t>4.1. Utilities and stationnary</t>
  </si>
  <si>
    <t>per month</t>
  </si>
  <si>
    <t>per expert</t>
  </si>
  <si>
    <t>per seminar</t>
  </si>
  <si>
    <t>per expert/day</t>
  </si>
  <si>
    <t>ILO contribution (in EUR)</t>
  </si>
  <si>
    <t xml:space="preserve">Travel (global meetings of the EC project) </t>
  </si>
  <si>
    <t>per travel</t>
  </si>
  <si>
    <t>per event</t>
  </si>
  <si>
    <t>6.1. Security costs</t>
  </si>
  <si>
    <t>6.3.Communication and visibility costs</t>
  </si>
  <si>
    <t>5.0 Activities of the inception phase</t>
  </si>
  <si>
    <t>5.0.2 Consultations at central and sub-regional levels</t>
  </si>
  <si>
    <t>5.0.3 National workshop for launch of the project</t>
  </si>
  <si>
    <t xml:space="preserve">5.0.4. Mission of Headquaters for launch of the project (combined with the High-level meeting on social protection financing - Nov. 2019) </t>
  </si>
  <si>
    <t>6.2.Project evaluations</t>
  </si>
  <si>
    <t>per  expert/day</t>
  </si>
  <si>
    <t>1.2.1 Social protection specialist (Dakar)</t>
  </si>
  <si>
    <t>1.2.2 Partnership and Ressource Mobilization Officer (Dakar)</t>
  </si>
  <si>
    <t>1.2.3. Social Protection Policy Specialist (Geneva)</t>
  </si>
  <si>
    <t>1.2.4. Social Protection Financing Specialist (Geneva)</t>
  </si>
  <si>
    <r>
      <t xml:space="preserve"> 1. Budget for the Inception Phase (Sept to Dec 2019)</t>
    </r>
    <r>
      <rPr>
        <b/>
        <vertAlign val="superscript"/>
        <sz val="12"/>
        <rFont val="Arial"/>
        <family val="2"/>
      </rPr>
      <t>1</t>
    </r>
  </si>
  <si>
    <t>per survey</t>
  </si>
  <si>
    <t>1.1.2 Social Policy Specialist (NOC - UNICEF) - 25% of working time</t>
  </si>
  <si>
    <t>UNICEF contribution (in EUR)</t>
  </si>
  <si>
    <t>1.1.3 Administrative and financial assistant</t>
  </si>
  <si>
    <t>1.2.5 Social protection specialist (UNICEF) - 50% of working time</t>
  </si>
  <si>
    <t>1.2.6 Chief Social Policy (P4 - UNICEF) - 25% of working time</t>
  </si>
  <si>
    <t>2.1.2 Support the promotion of essential family practices (Behaviour change communication activities)</t>
  </si>
  <si>
    <t xml:space="preserve">2.1.3 Build capacity of sub-national government’s institutions for an improved implementation of the SNPS and social protection programmes (platform)
</t>
  </si>
  <si>
    <t xml:space="preserve">2.1.4 Document and scale up good practices of gender-sensitive and disability-sensitive social protection interventions (briefs, videos and experience sharing with sub-national government entities). </t>
  </si>
  <si>
    <t xml:space="preserve">2.1.1 Travel (global/regional meetings of the EC project) </t>
  </si>
  <si>
    <t>6.4. Validation workshops</t>
  </si>
  <si>
    <t>6.4.1 Validation workshop and dissemination results of the estimation cost of the plus component of PNBSF</t>
  </si>
  <si>
    <t>6.4.2 Validation workshop and dissemination results PER of social protection programme</t>
  </si>
  <si>
    <t>6.4.3 Validation workshop and dissemination results of the social fiscal expenditure</t>
  </si>
  <si>
    <t>6.4.4 Validation workshop and dissemination results of the efficiency analysis of public allocation (DEA) in Education sector</t>
  </si>
  <si>
    <t>6.4.5 Validation workshop and dissemination results of the Child Poverty and Multiple Deprivation Report (MODA)</t>
  </si>
  <si>
    <t>6.4.6 Validation workshop and dissemination results of the final evalution of the project</t>
  </si>
  <si>
    <t>-</t>
  </si>
  <si>
    <t>CGSPF Costs (in EURO)</t>
  </si>
  <si>
    <t>5.0.1 National consultant</t>
  </si>
  <si>
    <t>2.1.5 Capacity building and technical support of key actors in program-based budgeting practices and reforms in social protection</t>
  </si>
  <si>
    <t>2.1.7 Train Parliamentarians to review social protection budget proposals</t>
  </si>
  <si>
    <t>2.1.8 Field visits for project monitoring</t>
  </si>
  <si>
    <t>5.0.2 National workshop for launch of the project</t>
  </si>
  <si>
    <t xml:space="preserve">5.1.2.1 (output) The social protection systems is reinforced with tools and evidences to guide policy making for its improvement. </t>
  </si>
  <si>
    <t>5.2. (SO2) To support governments in implementing and monitoring effective gender-sensitive and disability-inclusive social protection systems and programmes for all while ensuring financial sustainability and macroeconomic stability</t>
  </si>
  <si>
    <t>5.1.2. (R1.2) Enhanced evidence and availability of tools that support national evidence-based decision-making and encourage supra-national coordination and benchmarking of good practices (including the portability of social entitlements as integral part of economic and labour policies, gender-sensitive and disability inclusive social protection), with participation of regional bodies as well as civil society organisations</t>
  </si>
  <si>
    <t>5.1.1.1 (output) Tools, mecanisms and unified budget framework for an adequat, sustainable, gender and disability sensitive are available.</t>
  </si>
  <si>
    <t>5.1 (SO1) To improve Senegal's design and financing of social protection systems in support to their efforts towards SDGs 1 and 10</t>
  </si>
  <si>
    <t>5.3. (SO3) To assist partner countries in developing and applying shock-sensitive social protection programmes and systems adapted to the needs of those living in protracted fragility and crises, including forcibly displaced persons</t>
  </si>
  <si>
    <t>5.2.1. (R2.1) Strengthened capacities of partner countries to achieve the best impact of diversified sources of funding for social protection, prioritizing women, children, persons with disabilities, informal economy and migrant workers.</t>
  </si>
  <si>
    <t xml:space="preserve">5.2.1.1 (output) Technical capacity of institutional actors, including social partenrs and the civil society, to extend social protection coverage to workers in the informal and rural economy, as also a strategy for sustainable and adequat social protection financing, and people with disability are strengthened. </t>
  </si>
  <si>
    <t>5.2.1.2 (output) Capacities of institutional actors and civil society for an improved targeting of non-contributory programmes beneficiairies and people with disabilities are strengthened in view of reinforcing advocacy for adequat and diversified social protection financing</t>
  </si>
  <si>
    <t>5.2.2. (R2.2) Strengthened knowledge and technical capacities of partner countries at national and sub-national levels to plan, deliver, monitor and report on social protection programmes, with participation of training institutions and civil society.</t>
  </si>
  <si>
    <t xml:space="preserve">5.2.2.2 (output) Capacities of the civil society, social partners, and actors of the private sector and local actors for an improved transparency, monitory and accountability of national social protection budgets are strengthened </t>
  </si>
  <si>
    <t>5.3.1. (R3.1) Increased capacities of partner countries in the context of emergencies, natural disasters, forced displacements, protracted fragility and crises to establish contingency plans and multi-year funding strategies to run adaptive social protection mechanisms</t>
  </si>
  <si>
    <t>5.3.1.1 (output) National capacities to implement mecanisms and measures to finance social protection in context of crisis, natural disasters and displaced people are reinforced</t>
  </si>
  <si>
    <t>EC Project funding</t>
  </si>
  <si>
    <t xml:space="preserve">1.1.1 National Project Coordinator </t>
  </si>
  <si>
    <t>6.4.9 Validation workshop and dissemination results of legal, institutional, operational and administrative framework and IT system of the simplified scheme</t>
  </si>
  <si>
    <t>6.4.10 Validation workshop and dissemination results of options for improving disability-sensitive social programmes, including the CEC</t>
  </si>
  <si>
    <t>6.4.11 Validation workshop and dissemination results of options for improving the CMU coverage</t>
  </si>
  <si>
    <t>6.4.12 Meetings and workshops of the working group and steering committee</t>
  </si>
  <si>
    <t>UN exchange rate USD/EUR (Feb 2020)</t>
  </si>
  <si>
    <t>EC Project finding</t>
  </si>
  <si>
    <t>5.0.1 national consultant</t>
  </si>
  <si>
    <t>UN exchange rate USD/EUR (feb 2020)</t>
  </si>
  <si>
    <t>2.1.6 Train line ministries, Parliament, CESE and HCDS staffs in the MPluriannual Budget Programme Documents analysis to reflect social protection priorities</t>
  </si>
  <si>
    <t>per package</t>
  </si>
  <si>
    <t xml:space="preserve">5.1.1.2 Strengthen national capacities on public finance management and financing of social protection (with reference to the ILO Handbook on Fiscal Space) </t>
  </si>
  <si>
    <t>5.2.2.2 Build capacity of the OSBS for a real-time monitoring, adequacy and sustainability of public spending in social protection sectors</t>
  </si>
  <si>
    <t>5.2.2.4. Document and disseminate good practices of gender-sensitive and disability-sensitive social protection interventions  and extension to workers in the informal economy (briefs, videos and experience sharing with sub-national government entities).</t>
  </si>
  <si>
    <t>5.2.2.9. Support Citizens Budgets to improve public understanding and ownership of social protection programmes and spending</t>
  </si>
  <si>
    <t>5.3.1.1. Conduct a child poverty analysis (Multiple Overlapping Deprivation Analysis) in order to strengthen children-sensitive cash transfers and better meet children needs, notably in terms of nutrition and food security</t>
  </si>
  <si>
    <t xml:space="preserve">5.1.1 (R1.1) Adequate, sustainable and gender-sensitive social protection financing through improved cross-sector co-ordination in coherence with national macro-economic, fiscal, digital and SDG strategies as well as diversification of sources of financing and increased fiscal space available for all social sectors to progressively achieving universal social protection </t>
  </si>
  <si>
    <t>5.1.2.2. Support a public expenditures review of the social protection schemes and programmes (PER)</t>
  </si>
  <si>
    <t>5.1.2.3 Realize a efficiency analysis of public allocation (DEA) in Education sector in the context of free fees policy</t>
  </si>
  <si>
    <t xml:space="preserve">5.1.1.1.  Estimate the cost the Plus component (integrated social services) of the PNBSF in view of sustainable financing through national resources </t>
  </si>
  <si>
    <t xml:space="preserve">5.1.1.3  Deepen the fiscal space analysis, design and implement innovative financing options, including new taxes, budget reallocation, measures and mechanisms for capturing the contributory capacity of workers of the informal and rural economy </t>
  </si>
  <si>
    <t xml:space="preserve">5.1.1.4 Support the updating of the social protection financing strategy/plan and the development and implementation of monitoring tools and framework of the national social protection (including budgets, in relation with EU budget supports).  </t>
  </si>
  <si>
    <t xml:space="preserve">5.1.2.1 Conduct a gender and a disability-sensitive review of the social protection system. </t>
  </si>
  <si>
    <t xml:space="preserve">5.2.1.1 Provide technical assistance for the effective implementation of the simplified scheme for independent workers and workers in the informal economy
</t>
  </si>
  <si>
    <t xml:space="preserve">5.2.2.1  Build capacity of sub-national government’s institutions for an improved implementation of the SNPS and social protection programmes (platform) 
</t>
  </si>
  <si>
    <t>5.2.2.3. Strengthen knowledge and capacity of parliamentarians and members of the CESE, HCCT, HCDS for a better understanding of the Pluriannual Budget Programme Documents and draft national budgets</t>
  </si>
  <si>
    <t>5.2.2.5. Capitalize and share documented good practices and country experiences, notably through the Regional social accountability platform for West and Central Africa.</t>
  </si>
  <si>
    <t>5.2.2.6. Enhanced local and national media and press capacities to support and relay advocacy for increased social protection financing.</t>
  </si>
  <si>
    <t>5.2.2.7. With support of the Global coalition for social protection floors, implement information and capacity building activities of actors of the civil society and workers' representatives in the budget planning and monitoring tools, for accelerated advocacy for extending gender- and disability-sensitive adequate social protection, and secured by transparent and sustainable financing</t>
  </si>
  <si>
    <t>5.3.1.2 Propose mechanisms for improving coordination between food insecurity interventions and existing social protection measures and programmes</t>
  </si>
  <si>
    <t>6.4.7 Validation workshop and dissemination results of the gender and the disability-sensitive review of the social protection system</t>
  </si>
  <si>
    <t>5.2.1.2 Build capacity of the line Ministries, IPRES, CSS, ANCMU, workers’ organizations to effectively run the simplified scheme and support its scaling up</t>
  </si>
  <si>
    <t xml:space="preserve">5.2.1.3 Provide technical services and strengthen capacities for the improvement of the coverage, effectiveness, and financial sustainability of the Universal Health Care Coverage (CMU) programme.
</t>
  </si>
  <si>
    <t xml:space="preserve">5.2.1.4.Provide technical assistance for improving the CEC programme, including a better definition of a disability-sensitive service package  </t>
  </si>
  <si>
    <t xml:space="preserve">5.2.1.5. Support the updating of the database of the national unified registry (RNU), in relation with the EU budget support.  </t>
  </si>
  <si>
    <t>5.2.1.6. Support the promotion of essential family practices (Behaviour change communication activities) - monitoring of key family practices</t>
  </si>
  <si>
    <t>6.4.8. Workshop of the project's launch</t>
  </si>
  <si>
    <t>1.2.6. Program coordinator, Social Protection Policy advisor and program Management Support (Part time GCSPF staff)</t>
  </si>
  <si>
    <t>1.1.2 Social Policy Specialist (UNICEF) - 10% of working time</t>
  </si>
  <si>
    <r>
      <t>Year 3 (2022)</t>
    </r>
    <r>
      <rPr>
        <b/>
        <vertAlign val="superscript"/>
        <sz val="10"/>
        <rFont val="Arial"/>
        <family val="2"/>
      </rPr>
      <t>2</t>
    </r>
  </si>
  <si>
    <r>
      <t>Year 4 (2023)</t>
    </r>
    <r>
      <rPr>
        <b/>
        <vertAlign val="superscript"/>
        <sz val="10"/>
        <rFont val="Arial"/>
        <family val="2"/>
      </rPr>
      <t>2</t>
    </r>
  </si>
  <si>
    <r>
      <t xml:space="preserve">Year 1 (2020) </t>
    </r>
    <r>
      <rPr>
        <b/>
        <vertAlign val="superscript"/>
        <sz val="10"/>
        <rFont val="Arial"/>
        <family val="2"/>
      </rPr>
      <t>2</t>
    </r>
  </si>
  <si>
    <r>
      <t xml:space="preserve">Year 2 (2021) </t>
    </r>
    <r>
      <rPr>
        <b/>
        <vertAlign val="superscript"/>
        <sz val="10"/>
        <rFont val="Arial"/>
        <family val="2"/>
      </rPr>
      <t>2</t>
    </r>
  </si>
  <si>
    <t>5.2.2.8. Organize awareness raising activities among employers and private sector on the importance of social protection and governance and monitoring tools of the social protection sector</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</si>
</sst>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 &quot;FB&quot;_-;\-* #,##0\ &quot;FB&quot;_-;_-* &quot;-&quot;\ &quot;FB&quot;_-;_-@_-"/>
    <numFmt numFmtId="166" formatCode="_-* #,##0\ _F_B_-;\-* #,##0\ _F_B_-;_-* &quot;-&quot;\ _F_B_-;_-@_-"/>
    <numFmt numFmtId="167" formatCode="_-* #,##0.00\ &quot;FB&quot;_-;\-* #,##0.00\ &quot;FB&quot;_-;_-* &quot;-&quot;??\ &quot;FB&quot;_-;_-@_-"/>
    <numFmt numFmtId="168" formatCode="_-* #,##0.00\ _F_B_-;\-* #,##0.00\ _F_B_-;_-* &quot;-&quot;??\ _F_B_-;_-@_-"/>
    <numFmt numFmtId="169" formatCode="_-* #,##0.0\ _F_B_-;\-* #,##0.0\ _F_B_-;_-* &quot;-&quot;??\ _F_B_-;_-@_-"/>
    <numFmt numFmtId="170" formatCode="_-* #,##0.000\ _F_B_-;\-* #,##0.000\ _F_B_-;_-* &quot;-&quot;??\ _F_B_-;_-@_-"/>
    <numFmt numFmtId="171" formatCode="_-* #,##0\ _F_B_-;\-* #,##0\ _F_B_-;_-* &quot;-&quot;??\ _F_B_-;_-@_-"/>
    <numFmt numFmtId="172" formatCode="_-* #,##0_-;\-* #,##0_-;_-* &quot;-&quot;??_-;_-@_-"/>
    <numFmt numFmtId="173" formatCode="_-* #,##0.0_-;\-* #,##0.0_-;_-* &quot;-&quot;??_-;_-@_-"/>
    <numFmt numFmtId="174" formatCode="#,##0.0"/>
  </numFmts>
  <fonts count="52">
    <font>
      <sz val="10"/>
      <name val="Arial"/>
      <family val="0"/>
    </font>
    <font>
      <b/>
      <sz val="10"/>
      <name val="Arial"/>
      <family val="2"/>
    </font>
    <font>
      <i/>
      <sz val="10"/>
      <name val="Arial"/>
      <family val="2"/>
    </font>
    <font>
      <b/>
      <i/>
      <sz val="10"/>
      <name val="Arial"/>
      <family val="2"/>
    </font>
    <font>
      <b/>
      <sz val="12"/>
      <name val="Arial"/>
      <family val="2"/>
    </font>
    <font>
      <b/>
      <vertAlign val="superscript"/>
      <sz val="12"/>
      <name val="Arial"/>
      <family val="2"/>
    </font>
    <font>
      <b/>
      <vertAlign val="superscript"/>
      <sz val="10"/>
      <name val="Arial"/>
      <family val="2"/>
    </font>
    <font>
      <vertAlign val="superscript"/>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trike/>
      <sz val="10"/>
      <color indexed="8"/>
      <name val="Arial"/>
      <family val="2"/>
    </font>
    <font>
      <b/>
      <vertAlign val="superscript"/>
      <sz val="10"/>
      <color indexed="8"/>
      <name val="Arial"/>
      <family val="2"/>
    </font>
    <font>
      <sz val="10"/>
      <color indexed="10"/>
      <name val="Arial"/>
      <family val="2"/>
    </font>
    <font>
      <sz val="9"/>
      <name val="Tahoma"/>
      <family val="2"/>
    </font>
    <font>
      <b/>
      <sz val="9"/>
      <name val="Tahoma"/>
      <family val="2"/>
    </font>
    <font>
      <b/>
      <sz val="10"/>
      <color indexed="8"/>
      <name val="Arial"/>
      <family val="2"/>
    </font>
    <font>
      <sz val="10"/>
      <color indexed="30"/>
      <name val="Arial"/>
      <family val="2"/>
    </font>
    <font>
      <i/>
      <sz val="10"/>
      <color indexed="30"/>
      <name val="Arial"/>
      <family val="2"/>
    </font>
    <font>
      <b/>
      <sz val="10"/>
      <color indexed="30"/>
      <name val="Arial"/>
      <family val="2"/>
    </font>
    <font>
      <sz val="10"/>
      <color indexed="53"/>
      <name val="Arial"/>
      <family val="2"/>
    </font>
    <font>
      <b/>
      <sz val="10"/>
      <color indexed="53"/>
      <name val="Arial"/>
      <family val="2"/>
    </font>
    <font>
      <b/>
      <i/>
      <sz val="10"/>
      <color indexed="30"/>
      <name val="Arial"/>
      <family val="2"/>
    </font>
    <font>
      <sz val="11"/>
      <color indexed="53"/>
      <name val="Calibri"/>
      <family val="2"/>
    </font>
    <font>
      <sz val="10"/>
      <color theme="1"/>
      <name val="Arial"/>
      <family val="2"/>
    </font>
    <font>
      <b/>
      <sz val="10"/>
      <color theme="1"/>
      <name val="Arial"/>
      <family val="2"/>
    </font>
    <font>
      <sz val="10"/>
      <color rgb="FF0070C0"/>
      <name val="Arial"/>
      <family val="2"/>
    </font>
    <font>
      <i/>
      <sz val="10"/>
      <color rgb="FF0070C0"/>
      <name val="Arial"/>
      <family val="2"/>
    </font>
    <font>
      <b/>
      <sz val="10"/>
      <color rgb="FF0070C0"/>
      <name val="Arial"/>
      <family val="2"/>
    </font>
    <font>
      <sz val="10"/>
      <color rgb="FFFF0000"/>
      <name val="Arial"/>
      <family val="2"/>
    </font>
    <font>
      <sz val="10"/>
      <color theme="9" tint="-0.24997000396251678"/>
      <name val="Arial"/>
      <family val="2"/>
    </font>
    <font>
      <b/>
      <sz val="10"/>
      <color theme="9" tint="-0.24997000396251678"/>
      <name val="Arial"/>
      <family val="2"/>
    </font>
    <font>
      <b/>
      <i/>
      <sz val="10"/>
      <color rgb="FF0070C0"/>
      <name val="Arial"/>
      <family val="2"/>
    </font>
    <font>
      <sz val="11"/>
      <color theme="9" tint="-0.24997000396251678"/>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medium"/>
      <bottom style="medium"/>
    </border>
    <border>
      <left>
        <color indexed="63"/>
      </left>
      <right style="thin"/>
      <top style="medium"/>
      <bottom style="medium"/>
    </border>
    <border>
      <left style="medium"/>
      <right style="thin"/>
      <top style="thin"/>
      <bottom style="thin"/>
    </border>
    <border>
      <left style="thin"/>
      <right style="medium"/>
      <top style="thin"/>
      <bottom style="thin"/>
    </border>
    <border>
      <left>
        <color indexed="63"/>
      </left>
      <right style="medium"/>
      <top style="medium"/>
      <bottom style="medium"/>
    </border>
    <border>
      <left style="thin"/>
      <right style="medium"/>
      <top style="medium"/>
      <bottom style="medium"/>
    </border>
    <border>
      <left style="thin"/>
      <right style="medium"/>
      <top style="thin"/>
      <bottom style="medium"/>
    </border>
    <border>
      <left>
        <color indexed="63"/>
      </left>
      <right style="thin"/>
      <top style="thin"/>
      <bottom style="thin"/>
    </border>
    <border>
      <left style="thin"/>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style="thin"/>
      <right>
        <color indexed="63"/>
      </right>
      <top style="medium"/>
      <bottom style="medium"/>
    </border>
    <border>
      <left>
        <color indexed="63"/>
      </left>
      <right style="medium"/>
      <top>
        <color indexed="63"/>
      </top>
      <bottom>
        <color indexed="63"/>
      </bottom>
    </border>
    <border>
      <left style="medium"/>
      <right>
        <color indexed="63"/>
      </right>
      <top style="medium"/>
      <bottom style="medium"/>
    </border>
    <border>
      <left style="medium"/>
      <right style="thin"/>
      <top style="medium"/>
      <bottom style="medium"/>
    </border>
    <border>
      <left style="medium"/>
      <right>
        <color indexed="63"/>
      </right>
      <top style="medium"/>
      <bottom style="thin"/>
    </border>
    <border>
      <left style="medium"/>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medium"/>
    </border>
    <border>
      <left style="medium"/>
      <right>
        <color indexed="63"/>
      </right>
      <top style="thin"/>
      <bottom>
        <color indexed="63"/>
      </bottom>
    </border>
    <border>
      <left style="thin"/>
      <right style="thin"/>
      <top style="medium"/>
      <bottom style="medium"/>
    </border>
    <border>
      <left>
        <color indexed="63"/>
      </left>
      <right>
        <color indexed="63"/>
      </right>
      <top>
        <color indexed="63"/>
      </top>
      <bottom style="thin"/>
    </border>
    <border>
      <left style="thin"/>
      <right style="thin"/>
      <top style="medium"/>
      <bottom style="thin"/>
    </border>
    <border>
      <left>
        <color indexed="63"/>
      </left>
      <right style="medium"/>
      <top style="thin"/>
      <bottom style="thin"/>
    </border>
    <border>
      <left style="thin"/>
      <right>
        <color indexed="63"/>
      </right>
      <top style="thin"/>
      <bottom>
        <color indexed="63"/>
      </bottom>
    </border>
    <border>
      <left style="thin"/>
      <right style="medium"/>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thin">
        <color theme="0" tint="-0.1499900072813034"/>
      </top>
      <bottom style="thin">
        <color theme="0" tint="-0.1499900072813034"/>
      </bottom>
    </border>
    <border>
      <left>
        <color indexed="63"/>
      </left>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medium"/>
      <bottom>
        <color indexed="63"/>
      </bottom>
    </border>
    <border>
      <left style="medium"/>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7" borderId="1" applyNumberFormat="0" applyAlignment="0" applyProtection="0"/>
    <xf numFmtId="0" fontId="14" fillId="20" borderId="2" applyNumberFormat="0" applyAlignment="0" applyProtection="0"/>
    <xf numFmtId="168"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1" borderId="0" applyNumberFormat="0" applyBorder="0" applyAlignment="0" applyProtection="0"/>
    <xf numFmtId="0" fontId="0" fillId="0" borderId="0">
      <alignment/>
      <protection/>
    </xf>
    <xf numFmtId="0" fontId="10" fillId="22" borderId="7" applyNumberFormat="0" applyFont="0" applyAlignment="0" applyProtection="0"/>
    <xf numFmtId="0" fontId="23" fillId="7"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542">
    <xf numFmtId="0" fontId="0" fillId="0" borderId="0" xfId="0" applyAlignment="1">
      <alignment/>
    </xf>
    <xf numFmtId="0" fontId="1" fillId="0" borderId="10" xfId="0" applyFont="1" applyBorder="1" applyAlignment="1">
      <alignment/>
    </xf>
    <xf numFmtId="0" fontId="0" fillId="0" borderId="10" xfId="0" applyBorder="1" applyAlignment="1">
      <alignment/>
    </xf>
    <xf numFmtId="0" fontId="2" fillId="0" borderId="10" xfId="0" applyFont="1" applyBorder="1" applyAlignment="1">
      <alignment/>
    </xf>
    <xf numFmtId="0" fontId="1" fillId="0" borderId="10" xfId="0" applyFont="1" applyBorder="1" applyAlignment="1">
      <alignment horizontal="center"/>
    </xf>
    <xf numFmtId="0" fontId="0" fillId="0" borderId="10" xfId="0" applyBorder="1" applyAlignment="1">
      <alignment horizontal="center"/>
    </xf>
    <xf numFmtId="0" fontId="2" fillId="0" borderId="10" xfId="0" applyFont="1" applyBorder="1" applyAlignment="1">
      <alignment horizontal="center"/>
    </xf>
    <xf numFmtId="0" fontId="3" fillId="7" borderId="11" xfId="0" applyFont="1" applyFill="1" applyBorder="1" applyAlignment="1">
      <alignment horizontal="center"/>
    </xf>
    <xf numFmtId="0" fontId="3" fillId="7" borderId="11" xfId="0" applyFont="1" applyFill="1" applyBorder="1" applyAlignment="1">
      <alignment/>
    </xf>
    <xf numFmtId="0" fontId="3" fillId="7" borderId="12" xfId="0" applyFont="1" applyFill="1" applyBorder="1" applyAlignment="1">
      <alignment/>
    </xf>
    <xf numFmtId="0" fontId="0" fillId="7" borderId="11" xfId="0" applyFont="1" applyFill="1" applyBorder="1" applyAlignment="1">
      <alignment horizontal="center"/>
    </xf>
    <xf numFmtId="0" fontId="0" fillId="7" borderId="11" xfId="0" applyFont="1" applyFill="1" applyBorder="1" applyAlignment="1">
      <alignment/>
    </xf>
    <xf numFmtId="0" fontId="0" fillId="7" borderId="12" xfId="0" applyFont="1" applyFill="1" applyBorder="1" applyAlignment="1">
      <alignment/>
    </xf>
    <xf numFmtId="0" fontId="0" fillId="7" borderId="0" xfId="0" applyFill="1" applyAlignment="1">
      <alignment/>
    </xf>
    <xf numFmtId="0" fontId="0" fillId="0" borderId="0" xfId="0" applyAlignment="1">
      <alignment wrapText="1"/>
    </xf>
    <xf numFmtId="0" fontId="3" fillId="7" borderId="13" xfId="0" applyFont="1" applyFill="1" applyBorder="1" applyAlignment="1">
      <alignment wrapText="1"/>
    </xf>
    <xf numFmtId="0" fontId="1" fillId="7" borderId="14" xfId="0" applyFont="1" applyFill="1" applyBorder="1" applyAlignment="1">
      <alignment/>
    </xf>
    <xf numFmtId="0" fontId="1" fillId="7" borderId="15" xfId="0" applyFont="1" applyFill="1" applyBorder="1" applyAlignment="1">
      <alignment/>
    </xf>
    <xf numFmtId="0" fontId="0" fillId="0" borderId="16" xfId="0" applyBorder="1" applyAlignment="1">
      <alignment/>
    </xf>
    <xf numFmtId="0" fontId="1" fillId="7" borderId="16" xfId="0" applyFont="1" applyFill="1" applyBorder="1" applyAlignment="1">
      <alignment/>
    </xf>
    <xf numFmtId="0" fontId="1" fillId="7" borderId="17" xfId="0" applyFont="1" applyFill="1" applyBorder="1" applyAlignment="1">
      <alignment/>
    </xf>
    <xf numFmtId="0" fontId="1" fillId="0" borderId="18" xfId="0" applyFont="1" applyBorder="1" applyAlignment="1">
      <alignment horizontal="center"/>
    </xf>
    <xf numFmtId="0" fontId="0" fillId="0" borderId="14" xfId="0" applyFill="1" applyBorder="1" applyAlignment="1">
      <alignment/>
    </xf>
    <xf numFmtId="0" fontId="1" fillId="0" borderId="19" xfId="0" applyFont="1" applyFill="1" applyBorder="1" applyAlignment="1">
      <alignment/>
    </xf>
    <xf numFmtId="0" fontId="3" fillId="7" borderId="20" xfId="0" applyFont="1" applyFill="1" applyBorder="1" applyAlignment="1">
      <alignment wrapText="1"/>
    </xf>
    <xf numFmtId="0" fontId="3" fillId="7" borderId="21" xfId="0" applyFont="1" applyFill="1" applyBorder="1" applyAlignment="1">
      <alignment horizontal="center"/>
    </xf>
    <xf numFmtId="0" fontId="3" fillId="7" borderId="21" xfId="0" applyFont="1" applyFill="1" applyBorder="1" applyAlignment="1">
      <alignment/>
    </xf>
    <xf numFmtId="0" fontId="1" fillId="7" borderId="18" xfId="0" applyFont="1" applyFill="1" applyBorder="1" applyAlignment="1">
      <alignment/>
    </xf>
    <xf numFmtId="0" fontId="3" fillId="7" borderId="18" xfId="0" applyFont="1" applyFill="1" applyBorder="1" applyAlignment="1">
      <alignment/>
    </xf>
    <xf numFmtId="0" fontId="2" fillId="7" borderId="21" xfId="0" applyFont="1" applyFill="1" applyBorder="1" applyAlignment="1">
      <alignment horizontal="center"/>
    </xf>
    <xf numFmtId="0" fontId="2" fillId="7" borderId="21" xfId="0" applyFont="1" applyFill="1" applyBorder="1" applyAlignment="1">
      <alignment/>
    </xf>
    <xf numFmtId="0" fontId="2" fillId="7" borderId="18" xfId="0" applyFont="1" applyFill="1" applyBorder="1" applyAlignment="1">
      <alignment/>
    </xf>
    <xf numFmtId="0" fontId="3" fillId="7" borderId="22" xfId="0" applyFont="1" applyFill="1" applyBorder="1" applyAlignment="1">
      <alignment wrapText="1"/>
    </xf>
    <xf numFmtId="0" fontId="3" fillId="7" borderId="23" xfId="0" applyFont="1" applyFill="1" applyBorder="1" applyAlignment="1">
      <alignment horizontal="center"/>
    </xf>
    <xf numFmtId="0" fontId="3" fillId="7" borderId="23" xfId="0" applyFont="1" applyFill="1" applyBorder="1" applyAlignment="1">
      <alignment/>
    </xf>
    <xf numFmtId="0" fontId="3" fillId="7" borderId="24" xfId="0" applyFont="1" applyFill="1" applyBorder="1" applyAlignment="1">
      <alignment/>
    </xf>
    <xf numFmtId="0" fontId="3" fillId="7" borderId="25" xfId="0" applyFont="1" applyFill="1" applyBorder="1" applyAlignment="1">
      <alignment horizontal="center"/>
    </xf>
    <xf numFmtId="0" fontId="0" fillId="0" borderId="26" xfId="0" applyFont="1" applyBorder="1" applyAlignment="1">
      <alignment horizontal="center"/>
    </xf>
    <xf numFmtId="0" fontId="0" fillId="0" borderId="11" xfId="0" applyFont="1" applyBorder="1" applyAlignment="1">
      <alignment/>
    </xf>
    <xf numFmtId="0" fontId="0" fillId="0" borderId="12" xfId="0" applyFont="1" applyBorder="1" applyAlignment="1">
      <alignment/>
    </xf>
    <xf numFmtId="0" fontId="0" fillId="0" borderId="18" xfId="0" applyBorder="1" applyAlignment="1">
      <alignment horizontal="center"/>
    </xf>
    <xf numFmtId="0" fontId="2" fillId="0" borderId="18" xfId="0" applyFont="1" applyBorder="1" applyAlignment="1">
      <alignment horizontal="center"/>
    </xf>
    <xf numFmtId="0" fontId="0" fillId="0" borderId="11" xfId="0" applyFont="1" applyBorder="1" applyAlignment="1">
      <alignment horizontal="center"/>
    </xf>
    <xf numFmtId="0" fontId="1" fillId="0" borderId="14" xfId="0" applyFont="1" applyBorder="1" applyAlignment="1">
      <alignment/>
    </xf>
    <xf numFmtId="0" fontId="0" fillId="0" borderId="14" xfId="0" applyBorder="1" applyAlignment="1">
      <alignment/>
    </xf>
    <xf numFmtId="0" fontId="2" fillId="0" borderId="14" xfId="0" applyFont="1" applyBorder="1" applyAlignment="1">
      <alignment/>
    </xf>
    <xf numFmtId="0" fontId="3" fillId="7" borderId="15" xfId="0" applyFont="1" applyFill="1" applyBorder="1" applyAlignment="1">
      <alignment/>
    </xf>
    <xf numFmtId="0" fontId="1" fillId="0" borderId="13" xfId="0" applyFont="1" applyBorder="1" applyAlignment="1">
      <alignment vertical="center" wrapText="1"/>
    </xf>
    <xf numFmtId="0" fontId="1" fillId="23" borderId="27" xfId="0" applyFont="1" applyFill="1" applyBorder="1" applyAlignment="1">
      <alignment/>
    </xf>
    <xf numFmtId="0" fontId="1" fillId="7" borderId="28" xfId="0" applyFont="1" applyFill="1" applyBorder="1" applyAlignment="1">
      <alignment vertical="center" wrapText="1"/>
    </xf>
    <xf numFmtId="0" fontId="0" fillId="24" borderId="26" xfId="0" applyFont="1" applyFill="1" applyBorder="1" applyAlignment="1">
      <alignment horizontal="center"/>
    </xf>
    <xf numFmtId="0" fontId="0" fillId="24" borderId="11" xfId="0" applyFont="1" applyFill="1" applyBorder="1" applyAlignment="1">
      <alignment/>
    </xf>
    <xf numFmtId="0" fontId="0" fillId="24" borderId="12" xfId="0" applyFont="1" applyFill="1" applyBorder="1" applyAlignment="1">
      <alignment/>
    </xf>
    <xf numFmtId="0" fontId="0" fillId="24" borderId="11" xfId="0" applyFont="1" applyFill="1" applyBorder="1" applyAlignment="1">
      <alignment horizontal="center"/>
    </xf>
    <xf numFmtId="0" fontId="4" fillId="0" borderId="0" xfId="0" applyFont="1" applyFill="1" applyBorder="1" applyAlignment="1">
      <alignment horizontal="left" vertical="top" wrapText="1"/>
    </xf>
    <xf numFmtId="0" fontId="0" fillId="24" borderId="29" xfId="0" applyFont="1" applyFill="1" applyBorder="1" applyAlignment="1">
      <alignment vertical="center" wrapText="1"/>
    </xf>
    <xf numFmtId="0" fontId="41" fillId="0" borderId="29" xfId="0" applyFont="1" applyBorder="1" applyAlignment="1">
      <alignment vertical="center" wrapText="1"/>
    </xf>
    <xf numFmtId="0" fontId="1" fillId="7" borderId="30" xfId="0" applyFont="1" applyFill="1" applyBorder="1" applyAlignment="1">
      <alignment horizontal="center" vertical="center" wrapText="1"/>
    </xf>
    <xf numFmtId="0" fontId="0" fillId="0" borderId="20" xfId="0" applyBorder="1" applyAlignment="1">
      <alignment wrapText="1"/>
    </xf>
    <xf numFmtId="0" fontId="1" fillId="7" borderId="10" xfId="0" applyFont="1" applyFill="1" applyBorder="1" applyAlignment="1">
      <alignment horizontal="center" vertical="top"/>
    </xf>
    <xf numFmtId="0" fontId="1" fillId="7" borderId="10" xfId="0" applyFont="1" applyFill="1" applyBorder="1" applyAlignment="1">
      <alignment horizontal="center" vertical="top" wrapText="1"/>
    </xf>
    <xf numFmtId="0" fontId="0" fillId="0" borderId="20" xfId="0" applyFont="1" applyBorder="1" applyAlignment="1">
      <alignment wrapText="1"/>
    </xf>
    <xf numFmtId="0" fontId="42" fillId="0" borderId="31" xfId="0" applyFont="1" applyBorder="1" applyAlignment="1">
      <alignment vertical="center" wrapText="1"/>
    </xf>
    <xf numFmtId="0" fontId="42" fillId="0" borderId="13" xfId="0" applyFont="1" applyBorder="1" applyAlignment="1">
      <alignment vertical="center" wrapText="1"/>
    </xf>
    <xf numFmtId="0" fontId="1" fillId="7" borderId="21" xfId="0" applyFont="1" applyFill="1" applyBorder="1" applyAlignment="1">
      <alignment/>
    </xf>
    <xf numFmtId="0" fontId="1" fillId="0" borderId="25" xfId="0" applyFont="1" applyBorder="1" applyAlignment="1">
      <alignment/>
    </xf>
    <xf numFmtId="0" fontId="0" fillId="0" borderId="25" xfId="0" applyBorder="1" applyAlignment="1">
      <alignment/>
    </xf>
    <xf numFmtId="0" fontId="2" fillId="0" borderId="25" xfId="0" applyFont="1" applyBorder="1" applyAlignment="1">
      <alignment/>
    </xf>
    <xf numFmtId="0" fontId="3" fillId="7" borderId="32" xfId="0" applyFont="1" applyFill="1" applyBorder="1" applyAlignment="1">
      <alignment/>
    </xf>
    <xf numFmtId="0" fontId="0" fillId="0" borderId="0" xfId="0" applyFont="1" applyBorder="1" applyAlignment="1">
      <alignment/>
    </xf>
    <xf numFmtId="0" fontId="1" fillId="7" borderId="25" xfId="0" applyFont="1" applyFill="1" applyBorder="1" applyAlignment="1">
      <alignment horizontal="center" vertical="top" wrapText="1"/>
    </xf>
    <xf numFmtId="0" fontId="1" fillId="7" borderId="13" xfId="0" applyFont="1" applyFill="1" applyBorder="1" applyAlignment="1">
      <alignment horizontal="center" vertical="top"/>
    </xf>
    <xf numFmtId="0" fontId="1" fillId="0" borderId="13" xfId="0" applyFont="1" applyBorder="1" applyAlignment="1">
      <alignment horizontal="center"/>
    </xf>
    <xf numFmtId="0" fontId="0" fillId="0" borderId="13" xfId="0" applyBorder="1" applyAlignment="1">
      <alignment horizontal="center"/>
    </xf>
    <xf numFmtId="0" fontId="1" fillId="0" borderId="25" xfId="0" applyFont="1" applyFill="1" applyBorder="1" applyAlignment="1">
      <alignment/>
    </xf>
    <xf numFmtId="0" fontId="1" fillId="7" borderId="25" xfId="0" applyFont="1" applyFill="1" applyBorder="1" applyAlignment="1">
      <alignment/>
    </xf>
    <xf numFmtId="0" fontId="1" fillId="0" borderId="33" xfId="0" applyFont="1" applyFill="1" applyBorder="1" applyAlignment="1">
      <alignment/>
    </xf>
    <xf numFmtId="0" fontId="1" fillId="7" borderId="34" xfId="0" applyFont="1" applyFill="1" applyBorder="1" applyAlignment="1">
      <alignment/>
    </xf>
    <xf numFmtId="0" fontId="0" fillId="0" borderId="25" xfId="0" applyFill="1" applyBorder="1" applyAlignment="1">
      <alignment/>
    </xf>
    <xf numFmtId="0" fontId="1" fillId="7" borderId="11" xfId="0" applyFont="1" applyFill="1" applyBorder="1" applyAlignment="1">
      <alignment/>
    </xf>
    <xf numFmtId="0" fontId="0" fillId="0" borderId="26" xfId="0" applyBorder="1" applyAlignment="1">
      <alignment/>
    </xf>
    <xf numFmtId="0" fontId="1" fillId="7" borderId="26" xfId="0" applyFont="1" applyFill="1" applyBorder="1" applyAlignment="1">
      <alignment/>
    </xf>
    <xf numFmtId="0" fontId="0" fillId="24" borderId="26" xfId="0" applyFill="1" applyBorder="1" applyAlignment="1">
      <alignment/>
    </xf>
    <xf numFmtId="0" fontId="3" fillId="7" borderId="20" xfId="0" applyFont="1" applyFill="1" applyBorder="1" applyAlignment="1">
      <alignment horizontal="center"/>
    </xf>
    <xf numFmtId="0" fontId="2" fillId="7" borderId="20" xfId="0" applyFont="1" applyFill="1" applyBorder="1" applyAlignment="1">
      <alignment horizontal="center"/>
    </xf>
    <xf numFmtId="0" fontId="3" fillId="7" borderId="22" xfId="0" applyFont="1" applyFill="1" applyBorder="1" applyAlignment="1">
      <alignment horizontal="center"/>
    </xf>
    <xf numFmtId="0" fontId="2" fillId="0" borderId="13" xfId="0" applyFont="1" applyBorder="1" applyAlignment="1">
      <alignment horizontal="center"/>
    </xf>
    <xf numFmtId="0" fontId="0" fillId="7" borderId="28" xfId="0" applyFont="1" applyFill="1" applyBorder="1" applyAlignment="1">
      <alignment horizontal="center"/>
    </xf>
    <xf numFmtId="0" fontId="0" fillId="0" borderId="28" xfId="0" applyFont="1" applyBorder="1" applyAlignment="1">
      <alignment horizontal="center"/>
    </xf>
    <xf numFmtId="0" fontId="3" fillId="7" borderId="28" xfId="0" applyFont="1" applyFill="1" applyBorder="1" applyAlignment="1">
      <alignment horizontal="center"/>
    </xf>
    <xf numFmtId="0" fontId="3" fillId="7" borderId="28" xfId="0" applyFont="1" applyFill="1" applyBorder="1" applyAlignment="1">
      <alignment/>
    </xf>
    <xf numFmtId="0" fontId="1" fillId="7" borderId="14" xfId="0" applyFont="1" applyFill="1" applyBorder="1" applyAlignment="1">
      <alignment horizontal="center" vertical="top" wrapText="1"/>
    </xf>
    <xf numFmtId="0" fontId="1" fillId="0" borderId="14" xfId="0" applyFont="1" applyFill="1" applyBorder="1" applyAlignment="1">
      <alignment/>
    </xf>
    <xf numFmtId="0" fontId="0" fillId="0" borderId="0" xfId="0" applyFont="1" applyAlignment="1">
      <alignment wrapText="1"/>
    </xf>
    <xf numFmtId="170" fontId="1" fillId="0" borderId="10" xfId="42" applyNumberFormat="1" applyFont="1" applyBorder="1" applyAlignment="1">
      <alignment/>
    </xf>
    <xf numFmtId="170" fontId="1" fillId="0" borderId="25" xfId="42" applyNumberFormat="1" applyFont="1" applyBorder="1" applyAlignment="1">
      <alignment/>
    </xf>
    <xf numFmtId="170" fontId="1" fillId="0" borderId="13" xfId="42" applyNumberFormat="1" applyFont="1" applyBorder="1" applyAlignment="1">
      <alignment horizontal="center"/>
    </xf>
    <xf numFmtId="2" fontId="1" fillId="0" borderId="10" xfId="42" applyNumberFormat="1" applyFont="1" applyBorder="1" applyAlignment="1">
      <alignment/>
    </xf>
    <xf numFmtId="2" fontId="1" fillId="0" borderId="25" xfId="42" applyNumberFormat="1" applyFont="1" applyBorder="1" applyAlignment="1">
      <alignment/>
    </xf>
    <xf numFmtId="1" fontId="0" fillId="0" borderId="10" xfId="42" applyNumberFormat="1" applyFont="1" applyBorder="1" applyAlignment="1">
      <alignment horizontal="right"/>
    </xf>
    <xf numFmtId="1" fontId="3" fillId="7" borderId="21" xfId="42" applyNumberFormat="1" applyFont="1" applyFill="1" applyBorder="1" applyAlignment="1">
      <alignment/>
    </xf>
    <xf numFmtId="1" fontId="2" fillId="7" borderId="21" xfId="42" applyNumberFormat="1" applyFont="1" applyFill="1" applyBorder="1" applyAlignment="1">
      <alignment/>
    </xf>
    <xf numFmtId="1" fontId="2" fillId="0" borderId="10" xfId="42" applyNumberFormat="1" applyFont="1" applyBorder="1" applyAlignment="1">
      <alignment/>
    </xf>
    <xf numFmtId="1" fontId="0" fillId="7" borderId="11" xfId="42" applyNumberFormat="1" applyFont="1" applyFill="1" applyBorder="1" applyAlignment="1">
      <alignment/>
    </xf>
    <xf numFmtId="1" fontId="0" fillId="24" borderId="11" xfId="42" applyNumberFormat="1" applyFont="1" applyFill="1" applyBorder="1" applyAlignment="1">
      <alignment/>
    </xf>
    <xf numFmtId="1" fontId="0" fillId="24" borderId="12" xfId="42" applyNumberFormat="1" applyFont="1" applyFill="1" applyBorder="1" applyAlignment="1">
      <alignment/>
    </xf>
    <xf numFmtId="1" fontId="0" fillId="0" borderId="10" xfId="42" applyNumberFormat="1" applyFont="1" applyBorder="1" applyAlignment="1">
      <alignment/>
    </xf>
    <xf numFmtId="1" fontId="0" fillId="0" borderId="25" xfId="42" applyNumberFormat="1" applyFont="1" applyBorder="1" applyAlignment="1">
      <alignment/>
    </xf>
    <xf numFmtId="1" fontId="0" fillId="7" borderId="18" xfId="42" applyNumberFormat="1" applyFont="1" applyFill="1" applyBorder="1" applyAlignment="1">
      <alignment/>
    </xf>
    <xf numFmtId="1" fontId="0" fillId="0" borderId="14" xfId="42" applyNumberFormat="1" applyFont="1" applyBorder="1" applyAlignment="1">
      <alignment/>
    </xf>
    <xf numFmtId="1" fontId="2" fillId="7" borderId="23" xfId="42" applyNumberFormat="1" applyFont="1" applyFill="1" applyBorder="1" applyAlignment="1">
      <alignment/>
    </xf>
    <xf numFmtId="1" fontId="2" fillId="7" borderId="11" xfId="42" applyNumberFormat="1" applyFont="1" applyFill="1" applyBorder="1" applyAlignment="1">
      <alignment/>
    </xf>
    <xf numFmtId="1" fontId="2" fillId="7" borderId="12" xfId="42" applyNumberFormat="1" applyFont="1" applyFill="1" applyBorder="1" applyAlignment="1">
      <alignment/>
    </xf>
    <xf numFmtId="1" fontId="2" fillId="7" borderId="15" xfId="42" applyNumberFormat="1" applyFont="1" applyFill="1" applyBorder="1" applyAlignment="1">
      <alignment/>
    </xf>
    <xf numFmtId="1" fontId="0" fillId="0" borderId="21" xfId="42" applyNumberFormat="1" applyFont="1" applyBorder="1" applyAlignment="1">
      <alignment/>
    </xf>
    <xf numFmtId="1" fontId="0" fillId="0" borderId="18" xfId="42" applyNumberFormat="1" applyFont="1" applyBorder="1" applyAlignment="1">
      <alignment horizontal="right"/>
    </xf>
    <xf numFmtId="0" fontId="1" fillId="0" borderId="20" xfId="0" applyFont="1" applyBorder="1" applyAlignment="1">
      <alignment vertical="center" wrapText="1"/>
    </xf>
    <xf numFmtId="0" fontId="0" fillId="0" borderId="20" xfId="0" applyFont="1" applyBorder="1" applyAlignment="1">
      <alignment vertical="center" wrapText="1"/>
    </xf>
    <xf numFmtId="0" fontId="0" fillId="0" borderId="0" xfId="0" applyFont="1" applyAlignment="1">
      <alignment/>
    </xf>
    <xf numFmtId="0" fontId="41" fillId="0" borderId="20" xfId="0" applyFont="1" applyBorder="1" applyAlignment="1">
      <alignment vertical="center" wrapText="1"/>
    </xf>
    <xf numFmtId="0" fontId="1" fillId="0" borderId="35" xfId="0" applyFont="1" applyBorder="1" applyAlignment="1">
      <alignment vertical="center" wrapText="1"/>
    </xf>
    <xf numFmtId="170" fontId="1" fillId="0" borderId="32" xfId="42" applyNumberFormat="1" applyFont="1" applyBorder="1" applyAlignment="1">
      <alignment/>
    </xf>
    <xf numFmtId="0" fontId="0" fillId="0" borderId="35" xfId="0" applyFont="1" applyBorder="1" applyAlignment="1">
      <alignment vertical="center" wrapText="1"/>
    </xf>
    <xf numFmtId="170" fontId="0" fillId="0" borderId="32" xfId="42" applyNumberFormat="1" applyFont="1" applyBorder="1" applyAlignment="1">
      <alignment/>
    </xf>
    <xf numFmtId="0" fontId="2" fillId="0" borderId="35" xfId="0" applyFont="1" applyBorder="1" applyAlignment="1">
      <alignment vertical="center" wrapText="1"/>
    </xf>
    <xf numFmtId="1" fontId="0" fillId="25" borderId="10" xfId="42" applyNumberFormat="1" applyFont="1" applyFill="1" applyBorder="1" applyAlignment="1">
      <alignment/>
    </xf>
    <xf numFmtId="0" fontId="1" fillId="0" borderId="10" xfId="0" applyFont="1" applyBorder="1" applyAlignment="1">
      <alignment horizontal="center" wrapText="1"/>
    </xf>
    <xf numFmtId="0" fontId="0" fillId="0" borderId="10" xfId="0" applyBorder="1" applyAlignment="1">
      <alignment horizontal="center" wrapText="1"/>
    </xf>
    <xf numFmtId="0" fontId="0" fillId="0" borderId="10" xfId="0" applyFont="1" applyBorder="1" applyAlignment="1">
      <alignment horizontal="center" wrapText="1"/>
    </xf>
    <xf numFmtId="0" fontId="3" fillId="7" borderId="21" xfId="0" applyFont="1" applyFill="1" applyBorder="1" applyAlignment="1">
      <alignment horizontal="center" wrapText="1"/>
    </xf>
    <xf numFmtId="0" fontId="2" fillId="7" borderId="23" xfId="0" applyFont="1" applyFill="1" applyBorder="1" applyAlignment="1">
      <alignment horizontal="center" wrapText="1"/>
    </xf>
    <xf numFmtId="0" fontId="2" fillId="0" borderId="10" xfId="0" applyFont="1" applyBorder="1" applyAlignment="1">
      <alignment horizontal="center" wrapText="1"/>
    </xf>
    <xf numFmtId="0" fontId="2" fillId="7" borderId="25" xfId="0" applyFont="1" applyFill="1" applyBorder="1" applyAlignment="1">
      <alignment horizontal="center" wrapText="1"/>
    </xf>
    <xf numFmtId="0" fontId="0" fillId="7" borderId="11" xfId="0" applyFont="1" applyFill="1" applyBorder="1" applyAlignment="1">
      <alignment horizontal="center" wrapText="1"/>
    </xf>
    <xf numFmtId="0" fontId="2" fillId="7" borderId="11" xfId="0" applyFont="1" applyFill="1" applyBorder="1" applyAlignment="1">
      <alignment horizontal="center" wrapText="1"/>
    </xf>
    <xf numFmtId="0" fontId="0" fillId="24" borderId="26" xfId="0" applyFont="1" applyFill="1" applyBorder="1" applyAlignment="1">
      <alignment horizontal="center" wrapText="1"/>
    </xf>
    <xf numFmtId="0" fontId="1" fillId="0" borderId="0" xfId="0" applyFont="1" applyAlignment="1">
      <alignment/>
    </xf>
    <xf numFmtId="0" fontId="0" fillId="0" borderId="25" xfId="0" applyFont="1" applyBorder="1" applyAlignment="1">
      <alignment horizontal="center" wrapText="1"/>
    </xf>
    <xf numFmtId="0" fontId="0" fillId="0" borderId="13" xfId="0" applyFont="1" applyBorder="1" applyAlignment="1">
      <alignment vertical="center" wrapText="1"/>
    </xf>
    <xf numFmtId="0" fontId="0" fillId="0" borderId="36" xfId="0" applyFont="1" applyBorder="1" applyAlignment="1">
      <alignment horizontal="center" wrapText="1"/>
    </xf>
    <xf numFmtId="1" fontId="0" fillId="0" borderId="36" xfId="42" applyNumberFormat="1" applyFont="1" applyBorder="1" applyAlignment="1">
      <alignment/>
    </xf>
    <xf numFmtId="170" fontId="0" fillId="0" borderId="35" xfId="42" applyNumberFormat="1" applyFont="1" applyBorder="1" applyAlignment="1">
      <alignment horizontal="center"/>
    </xf>
    <xf numFmtId="170" fontId="0" fillId="0" borderId="31" xfId="42" applyNumberFormat="1" applyFont="1" applyBorder="1" applyAlignment="1">
      <alignment horizontal="center"/>
    </xf>
    <xf numFmtId="170" fontId="0" fillId="0" borderId="37" xfId="42" applyNumberFormat="1" applyFont="1" applyBorder="1" applyAlignment="1">
      <alignment/>
    </xf>
    <xf numFmtId="170" fontId="1" fillId="0" borderId="14" xfId="42" applyNumberFormat="1" applyFont="1" applyFill="1" applyBorder="1" applyAlignment="1">
      <alignment/>
    </xf>
    <xf numFmtId="170" fontId="0" fillId="0" borderId="13" xfId="42" applyNumberFormat="1" applyFont="1" applyBorder="1" applyAlignment="1">
      <alignment horizontal="center"/>
    </xf>
    <xf numFmtId="170" fontId="0" fillId="0" borderId="10" xfId="42" applyNumberFormat="1" applyFont="1" applyBorder="1" applyAlignment="1">
      <alignment/>
    </xf>
    <xf numFmtId="170" fontId="0" fillId="0" borderId="20" xfId="42" applyNumberFormat="1" applyFont="1" applyBorder="1" applyAlignment="1">
      <alignment horizontal="center"/>
    </xf>
    <xf numFmtId="170" fontId="0" fillId="0" borderId="21" xfId="42" applyNumberFormat="1" applyFont="1" applyBorder="1" applyAlignment="1">
      <alignment/>
    </xf>
    <xf numFmtId="1" fontId="0" fillId="0" borderId="18" xfId="42" applyNumberFormat="1" applyFont="1" applyBorder="1" applyAlignment="1">
      <alignment/>
    </xf>
    <xf numFmtId="0" fontId="43" fillId="25" borderId="20" xfId="0" applyFont="1" applyFill="1" applyBorder="1" applyAlignment="1">
      <alignment wrapText="1"/>
    </xf>
    <xf numFmtId="0" fontId="43" fillId="0" borderId="10" xfId="0" applyFont="1" applyBorder="1" applyAlignment="1">
      <alignment horizontal="center"/>
    </xf>
    <xf numFmtId="0" fontId="43" fillId="0" borderId="10" xfId="0" applyFont="1" applyBorder="1" applyAlignment="1">
      <alignment/>
    </xf>
    <xf numFmtId="171" fontId="43" fillId="0" borderId="10" xfId="42" applyNumberFormat="1" applyFont="1" applyBorder="1" applyAlignment="1">
      <alignment/>
    </xf>
    <xf numFmtId="171" fontId="1" fillId="0" borderId="14" xfId="42" applyNumberFormat="1" applyFont="1" applyBorder="1" applyAlignment="1">
      <alignment/>
    </xf>
    <xf numFmtId="0" fontId="43" fillId="0" borderId="0" xfId="0" applyFont="1" applyAlignment="1">
      <alignment/>
    </xf>
    <xf numFmtId="171" fontId="43" fillId="25" borderId="10" xfId="42" applyNumberFormat="1" applyFont="1" applyFill="1" applyBorder="1" applyAlignment="1">
      <alignment/>
    </xf>
    <xf numFmtId="0" fontId="43" fillId="0" borderId="21" xfId="0" applyFont="1" applyBorder="1" applyAlignment="1">
      <alignment/>
    </xf>
    <xf numFmtId="0" fontId="43" fillId="25" borderId="20" xfId="0" applyFont="1" applyFill="1" applyBorder="1" applyAlignment="1">
      <alignment vertical="top" wrapText="1"/>
    </xf>
    <xf numFmtId="171" fontId="43" fillId="25" borderId="25" xfId="42" applyNumberFormat="1" applyFont="1" applyFill="1" applyBorder="1" applyAlignment="1">
      <alignment/>
    </xf>
    <xf numFmtId="0" fontId="43" fillId="25" borderId="20" xfId="0" applyFont="1" applyFill="1" applyBorder="1" applyAlignment="1">
      <alignment vertical="center" wrapText="1"/>
    </xf>
    <xf numFmtId="171" fontId="0" fillId="0" borderId="10" xfId="42" applyNumberFormat="1" applyFont="1" applyBorder="1" applyAlignment="1">
      <alignment/>
    </xf>
    <xf numFmtId="171" fontId="0" fillId="25" borderId="10" xfId="42" applyNumberFormat="1" applyFont="1" applyFill="1" applyBorder="1" applyAlignment="1">
      <alignment/>
    </xf>
    <xf numFmtId="171" fontId="0" fillId="0" borderId="21" xfId="42" applyNumberFormat="1" applyFont="1" applyBorder="1" applyAlignment="1">
      <alignment/>
    </xf>
    <xf numFmtId="171" fontId="0" fillId="25" borderId="21" xfId="42" applyNumberFormat="1" applyFont="1" applyFill="1" applyBorder="1" applyAlignment="1">
      <alignment/>
    </xf>
    <xf numFmtId="171" fontId="1" fillId="7" borderId="14" xfId="42" applyNumberFormat="1" applyFont="1" applyFill="1" applyBorder="1" applyAlignment="1">
      <alignment/>
    </xf>
    <xf numFmtId="171" fontId="3" fillId="7" borderId="21" xfId="42" applyNumberFormat="1" applyFont="1" applyFill="1" applyBorder="1" applyAlignment="1">
      <alignment/>
    </xf>
    <xf numFmtId="171" fontId="1" fillId="0" borderId="10" xfId="42" applyNumberFormat="1" applyFont="1" applyBorder="1" applyAlignment="1">
      <alignment/>
    </xf>
    <xf numFmtId="0" fontId="43" fillId="25" borderId="35" xfId="0" applyFont="1" applyFill="1" applyBorder="1" applyAlignment="1">
      <alignment vertical="center" wrapText="1"/>
    </xf>
    <xf numFmtId="171" fontId="2" fillId="0" borderId="10" xfId="42" applyNumberFormat="1" applyFont="1" applyBorder="1" applyAlignment="1">
      <alignment/>
    </xf>
    <xf numFmtId="171" fontId="2" fillId="0" borderId="25" xfId="42" applyNumberFormat="1" applyFont="1" applyBorder="1" applyAlignment="1">
      <alignment/>
    </xf>
    <xf numFmtId="171" fontId="0" fillId="0" borderId="10" xfId="42" applyNumberFormat="1" applyFont="1" applyBorder="1" applyAlignment="1">
      <alignment/>
    </xf>
    <xf numFmtId="171" fontId="44" fillId="0" borderId="25" xfId="42" applyNumberFormat="1" applyFont="1" applyBorder="1" applyAlignment="1">
      <alignment/>
    </xf>
    <xf numFmtId="171" fontId="0" fillId="0" borderId="25" xfId="42" applyNumberFormat="1" applyFont="1" applyBorder="1" applyAlignment="1">
      <alignment/>
    </xf>
    <xf numFmtId="171" fontId="0" fillId="0" borderId="0" xfId="42" applyNumberFormat="1" applyFont="1" applyAlignment="1">
      <alignment/>
    </xf>
    <xf numFmtId="171" fontId="3" fillId="7" borderId="32" xfId="42" applyNumberFormat="1" applyFont="1" applyFill="1" applyBorder="1" applyAlignment="1">
      <alignment/>
    </xf>
    <xf numFmtId="171" fontId="43" fillId="25" borderId="18" xfId="42" applyNumberFormat="1" applyFont="1" applyFill="1" applyBorder="1" applyAlignment="1">
      <alignment/>
    </xf>
    <xf numFmtId="171" fontId="0" fillId="25" borderId="18" xfId="42" applyNumberFormat="1" applyFont="1" applyFill="1" applyBorder="1" applyAlignment="1">
      <alignment/>
    </xf>
    <xf numFmtId="0" fontId="43" fillId="0" borderId="25" xfId="0" applyFont="1" applyBorder="1" applyAlignment="1">
      <alignment horizontal="center"/>
    </xf>
    <xf numFmtId="0" fontId="43" fillId="0" borderId="25" xfId="0" applyFont="1" applyBorder="1" applyAlignment="1">
      <alignment horizontal="center" vertical="top"/>
    </xf>
    <xf numFmtId="171" fontId="43" fillId="0" borderId="10" xfId="42" applyNumberFormat="1" applyFont="1" applyBorder="1" applyAlignment="1">
      <alignment vertical="top"/>
    </xf>
    <xf numFmtId="0" fontId="0" fillId="25" borderId="35" xfId="0" applyFont="1" applyFill="1" applyBorder="1" applyAlignment="1">
      <alignment vertical="center" wrapText="1"/>
    </xf>
    <xf numFmtId="0" fontId="1" fillId="7" borderId="38" xfId="0" applyFont="1" applyFill="1" applyBorder="1" applyAlignment="1">
      <alignment horizontal="center" vertical="top" wrapText="1"/>
    </xf>
    <xf numFmtId="171" fontId="45" fillId="0" borderId="14" xfId="42" applyNumberFormat="1" applyFont="1" applyBorder="1" applyAlignment="1">
      <alignment/>
    </xf>
    <xf numFmtId="169" fontId="0" fillId="0" borderId="10" xfId="42" applyNumberFormat="1" applyFont="1" applyBorder="1" applyAlignment="1">
      <alignment/>
    </xf>
    <xf numFmtId="171" fontId="0" fillId="0" borderId="10" xfId="42" applyNumberFormat="1" applyFont="1" applyBorder="1" applyAlignment="1">
      <alignment horizontal="right"/>
    </xf>
    <xf numFmtId="171" fontId="0" fillId="25" borderId="25" xfId="42" applyNumberFormat="1" applyFont="1" applyFill="1" applyBorder="1" applyAlignment="1">
      <alignment/>
    </xf>
    <xf numFmtId="171" fontId="0" fillId="0" borderId="18" xfId="42" applyNumberFormat="1" applyFont="1" applyBorder="1" applyAlignment="1">
      <alignment horizontal="right"/>
    </xf>
    <xf numFmtId="171" fontId="43" fillId="25" borderId="10" xfId="42" applyNumberFormat="1" applyFont="1" applyFill="1" applyBorder="1" applyAlignment="1">
      <alignment vertical="top"/>
    </xf>
    <xf numFmtId="171" fontId="0" fillId="0" borderId="14" xfId="42" applyNumberFormat="1" applyFont="1" applyBorder="1" applyAlignment="1">
      <alignment/>
    </xf>
    <xf numFmtId="171" fontId="2" fillId="7" borderId="21" xfId="42" applyNumberFormat="1" applyFont="1" applyFill="1" applyBorder="1" applyAlignment="1">
      <alignment/>
    </xf>
    <xf numFmtId="171" fontId="2" fillId="7" borderId="18" xfId="42" applyNumberFormat="1" applyFont="1" applyFill="1" applyBorder="1" applyAlignment="1">
      <alignment/>
    </xf>
    <xf numFmtId="171" fontId="3" fillId="7" borderId="18" xfId="42" applyNumberFormat="1" applyFont="1" applyFill="1" applyBorder="1" applyAlignment="1">
      <alignment/>
    </xf>
    <xf numFmtId="171" fontId="0" fillId="0" borderId="39" xfId="42" applyNumberFormat="1" applyFont="1" applyBorder="1" applyAlignment="1">
      <alignment/>
    </xf>
    <xf numFmtId="171" fontId="0" fillId="0" borderId="32" xfId="42" applyNumberFormat="1" applyFont="1" applyBorder="1" applyAlignment="1">
      <alignment/>
    </xf>
    <xf numFmtId="171" fontId="0" fillId="0" borderId="37" xfId="42" applyNumberFormat="1" applyFont="1" applyBorder="1" applyAlignment="1">
      <alignment/>
    </xf>
    <xf numFmtId="171" fontId="0" fillId="0" borderId="40" xfId="42" applyNumberFormat="1" applyFont="1" applyBorder="1" applyAlignment="1">
      <alignment/>
    </xf>
    <xf numFmtId="171" fontId="0" fillId="25" borderId="40" xfId="42" applyNumberFormat="1" applyFont="1" applyFill="1" applyBorder="1" applyAlignment="1">
      <alignment/>
    </xf>
    <xf numFmtId="171" fontId="0" fillId="0" borderId="41" xfId="42" applyNumberFormat="1" applyFont="1" applyBorder="1" applyAlignment="1">
      <alignment/>
    </xf>
    <xf numFmtId="171" fontId="2" fillId="7" borderId="23" xfId="42" applyNumberFormat="1" applyFont="1" applyFill="1" applyBorder="1" applyAlignment="1">
      <alignment/>
    </xf>
    <xf numFmtId="171" fontId="2" fillId="7" borderId="24" xfId="42" applyNumberFormat="1" applyFont="1" applyFill="1" applyBorder="1" applyAlignment="1">
      <alignment/>
    </xf>
    <xf numFmtId="171" fontId="3" fillId="7" borderId="23" xfId="42" applyNumberFormat="1" applyFont="1" applyFill="1" applyBorder="1" applyAlignment="1">
      <alignment/>
    </xf>
    <xf numFmtId="171" fontId="2" fillId="0" borderId="14" xfId="42" applyNumberFormat="1" applyFont="1" applyBorder="1" applyAlignment="1">
      <alignment/>
    </xf>
    <xf numFmtId="171" fontId="2" fillId="7" borderId="32" xfId="42" applyNumberFormat="1" applyFont="1" applyFill="1" applyBorder="1" applyAlignment="1">
      <alignment/>
    </xf>
    <xf numFmtId="171" fontId="0" fillId="7" borderId="11" xfId="42" applyNumberFormat="1" applyFont="1" applyFill="1" applyBorder="1" applyAlignment="1">
      <alignment/>
    </xf>
    <xf numFmtId="171" fontId="0" fillId="7" borderId="12" xfId="42" applyNumberFormat="1" applyFont="1" applyFill="1" applyBorder="1" applyAlignment="1">
      <alignment/>
    </xf>
    <xf numFmtId="171" fontId="1" fillId="7" borderId="11" xfId="42" applyNumberFormat="1" applyFont="1" applyFill="1" applyBorder="1" applyAlignment="1">
      <alignment/>
    </xf>
    <xf numFmtId="171" fontId="0" fillId="0" borderId="36" xfId="42" applyNumberFormat="1" applyFont="1" applyBorder="1" applyAlignment="1">
      <alignment/>
    </xf>
    <xf numFmtId="171" fontId="2" fillId="7" borderId="11" xfId="42" applyNumberFormat="1" applyFont="1" applyFill="1" applyBorder="1" applyAlignment="1">
      <alignment/>
    </xf>
    <xf numFmtId="171" fontId="2" fillId="7" borderId="12" xfId="42" applyNumberFormat="1" applyFont="1" applyFill="1" applyBorder="1" applyAlignment="1">
      <alignment/>
    </xf>
    <xf numFmtId="171" fontId="0" fillId="7" borderId="16" xfId="42" applyNumberFormat="1" applyFont="1" applyFill="1" applyBorder="1" applyAlignment="1">
      <alignment/>
    </xf>
    <xf numFmtId="171" fontId="0" fillId="0" borderId="26" xfId="42" applyNumberFormat="1" applyFont="1" applyBorder="1" applyAlignment="1">
      <alignment/>
    </xf>
    <xf numFmtId="171" fontId="0" fillId="23" borderId="16" xfId="42" applyNumberFormat="1" applyFont="1" applyFill="1" applyBorder="1" applyAlignment="1">
      <alignment/>
    </xf>
    <xf numFmtId="171" fontId="2" fillId="7" borderId="15" xfId="42" applyNumberFormat="1" applyFont="1" applyFill="1" applyBorder="1" applyAlignment="1">
      <alignment/>
    </xf>
    <xf numFmtId="171" fontId="0" fillId="24" borderId="12" xfId="42" applyNumberFormat="1" applyFont="1" applyFill="1" applyBorder="1" applyAlignment="1">
      <alignment/>
    </xf>
    <xf numFmtId="171" fontId="45" fillId="0" borderId="10" xfId="42" applyNumberFormat="1" applyFont="1" applyBorder="1" applyAlignment="1">
      <alignment/>
    </xf>
    <xf numFmtId="171" fontId="43" fillId="25" borderId="0" xfId="42" applyNumberFormat="1" applyFont="1" applyFill="1" applyBorder="1" applyAlignment="1">
      <alignment/>
    </xf>
    <xf numFmtId="0" fontId="43" fillId="25" borderId="35" xfId="0" applyFont="1" applyFill="1" applyBorder="1" applyAlignment="1">
      <alignment vertical="top" wrapText="1"/>
    </xf>
    <xf numFmtId="171" fontId="43" fillId="0" borderId="25" xfId="42" applyNumberFormat="1" applyFont="1" applyBorder="1" applyAlignment="1">
      <alignment/>
    </xf>
    <xf numFmtId="171" fontId="1" fillId="0" borderId="25" xfId="42" applyNumberFormat="1" applyFont="1" applyBorder="1" applyAlignment="1">
      <alignment/>
    </xf>
    <xf numFmtId="171" fontId="1" fillId="0" borderId="33" xfId="42" applyNumberFormat="1" applyFont="1" applyBorder="1" applyAlignment="1">
      <alignment/>
    </xf>
    <xf numFmtId="171" fontId="1" fillId="0" borderId="19" xfId="42" applyNumberFormat="1" applyFont="1" applyFill="1" applyBorder="1" applyAlignment="1">
      <alignment/>
    </xf>
    <xf numFmtId="171" fontId="1" fillId="0" borderId="32" xfId="42" applyNumberFormat="1" applyFont="1" applyBorder="1" applyAlignment="1">
      <alignment/>
    </xf>
    <xf numFmtId="171" fontId="1" fillId="0" borderId="0" xfId="42" applyNumberFormat="1" applyFont="1" applyBorder="1" applyAlignment="1">
      <alignment/>
    </xf>
    <xf numFmtId="171" fontId="1" fillId="0" borderId="27" xfId="42" applyNumberFormat="1" applyFont="1" applyFill="1" applyBorder="1" applyAlignment="1">
      <alignment/>
    </xf>
    <xf numFmtId="171" fontId="1" fillId="0" borderId="42" xfId="42" applyNumberFormat="1" applyFont="1" applyFill="1" applyBorder="1" applyAlignment="1">
      <alignment/>
    </xf>
    <xf numFmtId="171" fontId="1" fillId="0" borderId="43" xfId="42" applyNumberFormat="1" applyFont="1" applyFill="1" applyBorder="1" applyAlignment="1">
      <alignment/>
    </xf>
    <xf numFmtId="171" fontId="1" fillId="0" borderId="14" xfId="42" applyNumberFormat="1" applyFont="1" applyFill="1" applyBorder="1" applyAlignment="1">
      <alignment/>
    </xf>
    <xf numFmtId="171" fontId="0" fillId="7" borderId="17" xfId="42" applyNumberFormat="1" applyFont="1" applyFill="1" applyBorder="1" applyAlignment="1">
      <alignment/>
    </xf>
    <xf numFmtId="171" fontId="0" fillId="0" borderId="18" xfId="42" applyNumberFormat="1" applyFont="1" applyBorder="1" applyAlignment="1">
      <alignment/>
    </xf>
    <xf numFmtId="171" fontId="0" fillId="7" borderId="15" xfId="42" applyNumberFormat="1" applyFont="1" applyFill="1" applyBorder="1" applyAlignment="1">
      <alignment/>
    </xf>
    <xf numFmtId="171" fontId="43" fillId="0" borderId="18" xfId="42" applyNumberFormat="1" applyFont="1" applyBorder="1" applyAlignment="1">
      <alignment horizontal="center"/>
    </xf>
    <xf numFmtId="171" fontId="1" fillId="7" borderId="15" xfId="42" applyNumberFormat="1" applyFont="1" applyFill="1" applyBorder="1" applyAlignment="1">
      <alignment/>
    </xf>
    <xf numFmtId="171" fontId="0" fillId="7" borderId="18" xfId="42" applyNumberFormat="1" applyFont="1" applyFill="1" applyBorder="1" applyAlignment="1">
      <alignment/>
    </xf>
    <xf numFmtId="171" fontId="0" fillId="7" borderId="21" xfId="42" applyNumberFormat="1" applyFont="1" applyFill="1" applyBorder="1" applyAlignment="1">
      <alignment/>
    </xf>
    <xf numFmtId="171" fontId="0" fillId="7" borderId="14" xfId="42" applyNumberFormat="1" applyFont="1" applyFill="1" applyBorder="1" applyAlignment="1">
      <alignment/>
    </xf>
    <xf numFmtId="171" fontId="0" fillId="0" borderId="0" xfId="42" applyNumberFormat="1" applyFont="1" applyAlignment="1">
      <alignment/>
    </xf>
    <xf numFmtId="169" fontId="43" fillId="0" borderId="10" xfId="42" applyNumberFormat="1" applyFont="1" applyBorder="1" applyAlignment="1">
      <alignment horizontal="left" vertical="top"/>
    </xf>
    <xf numFmtId="171" fontId="45" fillId="0" borderId="25" xfId="42" applyNumberFormat="1" applyFont="1" applyBorder="1" applyAlignment="1">
      <alignment/>
    </xf>
    <xf numFmtId="171" fontId="0" fillId="0" borderId="0" xfId="42" applyNumberFormat="1" applyFont="1" applyBorder="1" applyAlignment="1">
      <alignment/>
    </xf>
    <xf numFmtId="0" fontId="43" fillId="0" borderId="35" xfId="0" applyFont="1" applyBorder="1" applyAlignment="1">
      <alignment vertical="center" wrapText="1"/>
    </xf>
    <xf numFmtId="171" fontId="2" fillId="25" borderId="10" xfId="42" applyNumberFormat="1" applyFont="1" applyFill="1" applyBorder="1" applyAlignment="1">
      <alignment/>
    </xf>
    <xf numFmtId="0" fontId="43" fillId="0" borderId="25" xfId="0" applyFont="1" applyBorder="1" applyAlignment="1">
      <alignment/>
    </xf>
    <xf numFmtId="2" fontId="0" fillId="0" borderId="0" xfId="0" applyNumberFormat="1" applyFont="1" applyAlignment="1">
      <alignment wrapText="1"/>
    </xf>
    <xf numFmtId="0" fontId="1" fillId="7" borderId="10" xfId="0" applyFont="1" applyFill="1" applyBorder="1" applyAlignment="1">
      <alignment horizontal="center" vertical="center"/>
    </xf>
    <xf numFmtId="0" fontId="1" fillId="7" borderId="10" xfId="0" applyFont="1" applyFill="1" applyBorder="1" applyAlignment="1">
      <alignment horizontal="center" vertical="center" wrapText="1"/>
    </xf>
    <xf numFmtId="170" fontId="1" fillId="0" borderId="10" xfId="42" applyNumberFormat="1" applyFont="1" applyBorder="1" applyAlignment="1">
      <alignment horizontal="center" vertical="center"/>
    </xf>
    <xf numFmtId="0" fontId="0" fillId="0" borderId="0" xfId="0" applyAlignment="1">
      <alignment horizontal="center" vertical="center"/>
    </xf>
    <xf numFmtId="171" fontId="0" fillId="0" borderId="10" xfId="42" applyNumberFormat="1" applyFont="1" applyBorder="1" applyAlignment="1">
      <alignment horizontal="center" vertical="center"/>
    </xf>
    <xf numFmtId="171" fontId="43" fillId="0" borderId="10" xfId="42" applyNumberFormat="1" applyFont="1" applyBorder="1" applyAlignment="1">
      <alignment horizontal="center" vertical="center"/>
    </xf>
    <xf numFmtId="171" fontId="0" fillId="0" borderId="18" xfId="42" applyNumberFormat="1" applyFont="1" applyBorder="1" applyAlignment="1">
      <alignment horizontal="center" vertical="center"/>
    </xf>
    <xf numFmtId="171" fontId="2" fillId="7" borderId="10" xfId="42" applyNumberFormat="1" applyFont="1" applyFill="1" applyBorder="1" applyAlignment="1">
      <alignment horizontal="center" vertical="center"/>
    </xf>
    <xf numFmtId="171" fontId="2" fillId="7" borderId="21" xfId="42" applyNumberFormat="1" applyFont="1" applyFill="1" applyBorder="1" applyAlignment="1">
      <alignment horizontal="center" vertical="center"/>
    </xf>
    <xf numFmtId="171" fontId="2" fillId="7" borderId="18" xfId="42" applyNumberFormat="1" applyFont="1" applyFill="1" applyBorder="1" applyAlignment="1">
      <alignment horizontal="center" vertical="center"/>
    </xf>
    <xf numFmtId="171" fontId="3" fillId="7" borderId="21" xfId="42" applyNumberFormat="1" applyFont="1" applyFill="1" applyBorder="1" applyAlignment="1">
      <alignment horizontal="center" vertical="center"/>
    </xf>
    <xf numFmtId="171" fontId="3" fillId="7" borderId="18" xfId="42" applyNumberFormat="1" applyFont="1" applyFill="1" applyBorder="1" applyAlignment="1">
      <alignment horizontal="center" vertical="center"/>
    </xf>
    <xf numFmtId="171" fontId="0" fillId="0" borderId="21" xfId="42" applyNumberFormat="1" applyFont="1" applyBorder="1" applyAlignment="1">
      <alignment horizontal="center" vertical="center"/>
    </xf>
    <xf numFmtId="171" fontId="0" fillId="0" borderId="32" xfId="42" applyNumberFormat="1" applyFont="1" applyBorder="1" applyAlignment="1">
      <alignment horizontal="center" vertical="center"/>
    </xf>
    <xf numFmtId="171" fontId="0" fillId="0" borderId="37" xfId="42" applyNumberFormat="1" applyFont="1" applyBorder="1" applyAlignment="1">
      <alignment horizontal="center" vertical="center"/>
    </xf>
    <xf numFmtId="171" fontId="0" fillId="25" borderId="10" xfId="42" applyNumberFormat="1" applyFont="1" applyFill="1" applyBorder="1" applyAlignment="1">
      <alignment horizontal="center" vertical="center"/>
    </xf>
    <xf numFmtId="171" fontId="0" fillId="0" borderId="10" xfId="42" applyNumberFormat="1" applyFont="1" applyFill="1" applyBorder="1" applyAlignment="1">
      <alignment horizontal="center" vertical="center"/>
    </xf>
    <xf numFmtId="171" fontId="43" fillId="0" borderId="10" xfId="42" applyNumberFormat="1" applyFont="1" applyFill="1" applyBorder="1" applyAlignment="1">
      <alignment horizontal="center" vertical="center"/>
    </xf>
    <xf numFmtId="171" fontId="2" fillId="7" borderId="23" xfId="42" applyNumberFormat="1" applyFont="1" applyFill="1" applyBorder="1" applyAlignment="1">
      <alignment horizontal="center" vertical="center"/>
    </xf>
    <xf numFmtId="171" fontId="2" fillId="7" borderId="24" xfId="42" applyNumberFormat="1" applyFont="1" applyFill="1" applyBorder="1" applyAlignment="1">
      <alignment horizontal="center" vertical="center"/>
    </xf>
    <xf numFmtId="171" fontId="2" fillId="0" borderId="10" xfId="42" applyNumberFormat="1" applyFont="1" applyBorder="1" applyAlignment="1">
      <alignment horizontal="center" vertical="center"/>
    </xf>
    <xf numFmtId="171" fontId="0" fillId="7" borderId="11" xfId="42" applyNumberFormat="1" applyFont="1" applyFill="1" applyBorder="1" applyAlignment="1">
      <alignment horizontal="center" vertical="center"/>
    </xf>
    <xf numFmtId="171" fontId="0" fillId="7" borderId="12" xfId="42" applyNumberFormat="1" applyFont="1" applyFill="1" applyBorder="1" applyAlignment="1">
      <alignment horizontal="center" vertical="center"/>
    </xf>
    <xf numFmtId="171" fontId="0" fillId="0" borderId="36" xfId="42" applyNumberFormat="1" applyFont="1" applyBorder="1" applyAlignment="1">
      <alignment horizontal="center" vertical="center"/>
    </xf>
    <xf numFmtId="171" fontId="2" fillId="7" borderId="11" xfId="42" applyNumberFormat="1" applyFont="1" applyFill="1" applyBorder="1" applyAlignment="1">
      <alignment horizontal="center" vertical="center"/>
    </xf>
    <xf numFmtId="171" fontId="2" fillId="7" borderId="12" xfId="42" applyNumberFormat="1" applyFont="1" applyFill="1" applyBorder="1" applyAlignment="1">
      <alignment horizontal="center" vertical="center"/>
    </xf>
    <xf numFmtId="171" fontId="0" fillId="24" borderId="11" xfId="42" applyNumberFormat="1" applyFont="1" applyFill="1" applyBorder="1" applyAlignment="1">
      <alignment horizontal="center" vertical="center"/>
    </xf>
    <xf numFmtId="171" fontId="0" fillId="24" borderId="12" xfId="42" applyNumberFormat="1" applyFont="1" applyFill="1" applyBorder="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wrapText="1"/>
    </xf>
    <xf numFmtId="171" fontId="43" fillId="25" borderId="10" xfId="42" applyNumberFormat="1" applyFont="1" applyFill="1" applyBorder="1" applyAlignment="1">
      <alignment vertical="center"/>
    </xf>
    <xf numFmtId="171" fontId="43" fillId="0" borderId="10" xfId="42" applyNumberFormat="1" applyFont="1" applyBorder="1" applyAlignment="1">
      <alignment vertical="center"/>
    </xf>
    <xf numFmtId="0" fontId="43" fillId="0" borderId="10" xfId="0" applyFont="1" applyBorder="1" applyAlignment="1">
      <alignment horizontal="center" vertical="center" wrapText="1"/>
    </xf>
    <xf numFmtId="171" fontId="46" fillId="0" borderId="10" xfId="42" applyNumberFormat="1" applyFont="1" applyBorder="1" applyAlignment="1">
      <alignment/>
    </xf>
    <xf numFmtId="171" fontId="46" fillId="25" borderId="10" xfId="42" applyNumberFormat="1" applyFont="1" applyFill="1" applyBorder="1" applyAlignment="1">
      <alignment/>
    </xf>
    <xf numFmtId="3" fontId="47" fillId="0" borderId="10" xfId="42" applyNumberFormat="1" applyFont="1" applyFill="1" applyBorder="1" applyAlignment="1">
      <alignment horizontal="center" vertical="center"/>
    </xf>
    <xf numFmtId="4" fontId="47" fillId="0" borderId="10" xfId="42" applyNumberFormat="1" applyFont="1" applyFill="1" applyBorder="1" applyAlignment="1">
      <alignment horizontal="center" vertical="center"/>
    </xf>
    <xf numFmtId="3" fontId="47" fillId="0" borderId="25" xfId="42" applyNumberFormat="1" applyFont="1" applyFill="1" applyBorder="1" applyAlignment="1">
      <alignment horizontal="center" vertical="center"/>
    </xf>
    <xf numFmtId="0" fontId="47" fillId="0" borderId="10" xfId="0" applyFont="1" applyFill="1" applyBorder="1" applyAlignment="1">
      <alignment vertical="center"/>
    </xf>
    <xf numFmtId="171" fontId="47" fillId="0" borderId="10" xfId="42" applyNumberFormat="1" applyFont="1" applyFill="1" applyBorder="1" applyAlignment="1">
      <alignment vertical="center"/>
    </xf>
    <xf numFmtId="171" fontId="47" fillId="0" borderId="10" xfId="0" applyNumberFormat="1" applyFont="1" applyFill="1" applyBorder="1" applyAlignment="1">
      <alignment vertical="center"/>
    </xf>
    <xf numFmtId="171" fontId="47" fillId="0" borderId="21" xfId="0" applyNumberFormat="1" applyFont="1" applyFill="1" applyBorder="1" applyAlignment="1">
      <alignment vertical="center"/>
    </xf>
    <xf numFmtId="171" fontId="48" fillId="0" borderId="14" xfId="42" applyNumberFormat="1" applyFont="1" applyFill="1" applyBorder="1" applyAlignment="1">
      <alignment vertical="center"/>
    </xf>
    <xf numFmtId="0" fontId="47" fillId="0" borderId="0" xfId="0" applyFont="1" applyFill="1" applyAlignment="1">
      <alignment vertical="center"/>
    </xf>
    <xf numFmtId="0" fontId="47" fillId="0" borderId="35" xfId="0" applyFont="1" applyFill="1" applyBorder="1" applyAlignment="1">
      <alignment vertical="center" wrapText="1"/>
    </xf>
    <xf numFmtId="171" fontId="47" fillId="0" borderId="10" xfId="42" applyNumberFormat="1" applyFont="1" applyFill="1" applyBorder="1" applyAlignment="1">
      <alignment horizontal="center" vertical="center"/>
    </xf>
    <xf numFmtId="171" fontId="48" fillId="0" borderId="10" xfId="42" applyNumberFormat="1" applyFont="1" applyFill="1" applyBorder="1" applyAlignment="1">
      <alignment vertical="center"/>
    </xf>
    <xf numFmtId="3" fontId="47" fillId="0" borderId="14" xfId="42" applyNumberFormat="1" applyFont="1" applyFill="1" applyBorder="1" applyAlignment="1">
      <alignment horizontal="center" vertical="center"/>
    </xf>
    <xf numFmtId="171" fontId="0" fillId="25" borderId="0" xfId="42" applyNumberFormat="1" applyFont="1" applyFill="1" applyBorder="1" applyAlignment="1">
      <alignment/>
    </xf>
    <xf numFmtId="43" fontId="0" fillId="0" borderId="0" xfId="0" applyNumberFormat="1" applyFont="1" applyAlignment="1">
      <alignment horizontal="center" vertical="center"/>
    </xf>
    <xf numFmtId="0" fontId="0" fillId="0" borderId="35" xfId="0" applyFont="1" applyFill="1" applyBorder="1" applyAlignment="1">
      <alignment vertical="center" wrapText="1"/>
    </xf>
    <xf numFmtId="171" fontId="3" fillId="0" borderId="10" xfId="42" applyNumberFormat="1" applyFont="1" applyFill="1" applyBorder="1" applyAlignment="1">
      <alignment horizontal="center" vertical="center"/>
    </xf>
    <xf numFmtId="171" fontId="49" fillId="0" borderId="10" xfId="42" applyNumberFormat="1" applyFont="1" applyBorder="1" applyAlignment="1">
      <alignment horizontal="center" vertical="center"/>
    </xf>
    <xf numFmtId="0" fontId="1" fillId="7" borderId="25" xfId="0" applyFont="1" applyFill="1" applyBorder="1" applyAlignment="1">
      <alignment horizontal="center" vertical="center" wrapText="1"/>
    </xf>
    <xf numFmtId="0" fontId="1" fillId="7" borderId="13" xfId="0" applyFont="1" applyFill="1" applyBorder="1" applyAlignment="1">
      <alignment horizontal="center" vertical="center"/>
    </xf>
    <xf numFmtId="0" fontId="1" fillId="7" borderId="38" xfId="0" applyFont="1" applyFill="1" applyBorder="1" applyAlignment="1">
      <alignment horizontal="center" vertical="center" wrapText="1"/>
    </xf>
    <xf numFmtId="0" fontId="1" fillId="7" borderId="14" xfId="0" applyFont="1" applyFill="1" applyBorder="1" applyAlignment="1">
      <alignment horizontal="center" vertical="center" wrapText="1"/>
    </xf>
    <xf numFmtId="170" fontId="1" fillId="0" borderId="13" xfId="42" applyNumberFormat="1" applyFont="1" applyBorder="1" applyAlignment="1">
      <alignment horizontal="center" vertical="center"/>
    </xf>
    <xf numFmtId="171" fontId="43" fillId="25" borderId="25" xfId="42" applyNumberFormat="1" applyFont="1" applyFill="1" applyBorder="1" applyAlignment="1">
      <alignment horizontal="center" vertical="center"/>
    </xf>
    <xf numFmtId="170" fontId="1" fillId="0" borderId="32" xfId="42" applyNumberFormat="1" applyFont="1" applyBorder="1" applyAlignment="1">
      <alignment horizontal="center" vertical="center"/>
    </xf>
    <xf numFmtId="170" fontId="0" fillId="0" borderId="35" xfId="42" applyNumberFormat="1" applyFont="1" applyBorder="1" applyAlignment="1">
      <alignment horizontal="center" vertical="center"/>
    </xf>
    <xf numFmtId="170" fontId="0" fillId="0" borderId="31" xfId="42" applyNumberFormat="1" applyFont="1" applyBorder="1" applyAlignment="1">
      <alignment horizontal="center" vertical="center"/>
    </xf>
    <xf numFmtId="170" fontId="0" fillId="0" borderId="37" xfId="42" applyNumberFormat="1" applyFont="1" applyBorder="1" applyAlignment="1">
      <alignment horizontal="center" vertical="center"/>
    </xf>
    <xf numFmtId="170" fontId="0" fillId="0" borderId="20" xfId="42" applyNumberFormat="1" applyFont="1" applyBorder="1" applyAlignment="1">
      <alignment horizontal="center" vertical="center"/>
    </xf>
    <xf numFmtId="170" fontId="0" fillId="0" borderId="21" xfId="42" applyNumberFormat="1" applyFont="1" applyBorder="1" applyAlignment="1">
      <alignment horizontal="center" vertical="center"/>
    </xf>
    <xf numFmtId="170" fontId="0" fillId="0" borderId="13" xfId="42" applyNumberFormat="1" applyFont="1" applyBorder="1" applyAlignment="1">
      <alignment horizontal="center" vertical="center"/>
    </xf>
    <xf numFmtId="171" fontId="43" fillId="0" borderId="18" xfId="42" applyNumberFormat="1" applyFont="1" applyBorder="1" applyAlignment="1">
      <alignment horizontal="center" vertical="center"/>
    </xf>
    <xf numFmtId="2" fontId="1" fillId="0" borderId="10" xfId="42" applyNumberFormat="1" applyFont="1" applyBorder="1" applyAlignment="1">
      <alignment horizontal="center" vertical="center"/>
    </xf>
    <xf numFmtId="2" fontId="1" fillId="0" borderId="25" xfId="42" applyNumberFormat="1" applyFont="1" applyBorder="1" applyAlignment="1">
      <alignment horizontal="center" vertical="center"/>
    </xf>
    <xf numFmtId="170" fontId="1" fillId="0" borderId="25" xfId="42" applyNumberFormat="1" applyFont="1" applyBorder="1" applyAlignment="1">
      <alignment horizontal="center" vertical="center"/>
    </xf>
    <xf numFmtId="170" fontId="1" fillId="0" borderId="14" xfId="42" applyNumberFormat="1" applyFont="1" applyFill="1" applyBorder="1" applyAlignment="1">
      <alignment horizontal="center" vertical="center"/>
    </xf>
    <xf numFmtId="171" fontId="0" fillId="0" borderId="25" xfId="42" applyNumberFormat="1" applyFont="1" applyBorder="1" applyAlignment="1">
      <alignment horizontal="center" vertical="center"/>
    </xf>
    <xf numFmtId="171" fontId="1" fillId="0" borderId="14" xfId="42" applyNumberFormat="1" applyFont="1" applyBorder="1" applyAlignment="1">
      <alignment horizontal="center" vertical="center"/>
    </xf>
    <xf numFmtId="1" fontId="0" fillId="0" borderId="10" xfId="42" applyNumberFormat="1" applyFont="1" applyBorder="1" applyAlignment="1">
      <alignment horizontal="center" vertical="center"/>
    </xf>
    <xf numFmtId="1" fontId="0" fillId="0" borderId="25" xfId="42" applyNumberFormat="1" applyFont="1" applyBorder="1" applyAlignment="1">
      <alignment horizontal="center" vertical="center"/>
    </xf>
    <xf numFmtId="1" fontId="0" fillId="0" borderId="14" xfId="42" applyNumberFormat="1" applyFont="1" applyBorder="1" applyAlignment="1">
      <alignment horizontal="center" vertical="center"/>
    </xf>
    <xf numFmtId="172" fontId="0" fillId="0" borderId="10" xfId="42" applyNumberFormat="1" applyFont="1" applyBorder="1" applyAlignment="1">
      <alignment horizontal="center" vertical="center"/>
    </xf>
    <xf numFmtId="171" fontId="0" fillId="25" borderId="25" xfId="42" applyNumberFormat="1" applyFont="1" applyFill="1" applyBorder="1" applyAlignment="1">
      <alignment horizontal="center" vertical="center"/>
    </xf>
    <xf numFmtId="171" fontId="0" fillId="0" borderId="14" xfId="42" applyNumberFormat="1" applyFont="1" applyBorder="1" applyAlignment="1">
      <alignment horizontal="center" vertical="center"/>
    </xf>
    <xf numFmtId="171" fontId="43" fillId="25" borderId="10" xfId="42" applyNumberFormat="1" applyFont="1" applyFill="1" applyBorder="1" applyAlignment="1">
      <alignment horizontal="center" vertical="center"/>
    </xf>
    <xf numFmtId="43" fontId="0" fillId="0" borderId="10" xfId="42" applyNumberFormat="1" applyFont="1" applyBorder="1" applyAlignment="1">
      <alignment horizontal="center" vertical="center"/>
    </xf>
    <xf numFmtId="171" fontId="43" fillId="0" borderId="14" xfId="42" applyNumberFormat="1" applyFont="1" applyBorder="1" applyAlignment="1">
      <alignment horizontal="center" vertical="center"/>
    </xf>
    <xf numFmtId="0" fontId="43" fillId="0" borderId="10" xfId="0" applyFont="1" applyBorder="1" applyAlignment="1">
      <alignment horizontal="center" vertical="center"/>
    </xf>
    <xf numFmtId="171" fontId="43" fillId="25" borderId="0" xfId="42" applyNumberFormat="1" applyFont="1" applyFill="1" applyBorder="1" applyAlignment="1">
      <alignment horizontal="center" vertical="center"/>
    </xf>
    <xf numFmtId="171" fontId="0" fillId="0" borderId="10" xfId="42" applyNumberFormat="1" applyFont="1" applyBorder="1" applyAlignment="1">
      <alignment horizontal="center" vertical="center"/>
    </xf>
    <xf numFmtId="171" fontId="43" fillId="0" borderId="25" xfId="42" applyNumberFormat="1" applyFont="1" applyBorder="1" applyAlignment="1">
      <alignment horizontal="center" vertical="center"/>
    </xf>
    <xf numFmtId="0" fontId="43" fillId="0" borderId="21" xfId="0" applyFont="1" applyBorder="1" applyAlignment="1">
      <alignment horizontal="center" vertical="center"/>
    </xf>
    <xf numFmtId="0" fontId="43" fillId="0" borderId="25" xfId="0" applyFont="1" applyBorder="1" applyAlignment="1">
      <alignment horizontal="center" vertical="center"/>
    </xf>
    <xf numFmtId="171" fontId="45" fillId="0" borderId="14" xfId="42" applyNumberFormat="1" applyFont="1" applyBorder="1" applyAlignment="1">
      <alignment horizontal="center" vertical="center"/>
    </xf>
    <xf numFmtId="0" fontId="47" fillId="0" borderId="10" xfId="0" applyFont="1" applyFill="1" applyBorder="1" applyAlignment="1">
      <alignment horizontal="center" vertical="center"/>
    </xf>
    <xf numFmtId="171" fontId="47" fillId="0" borderId="10" xfId="0" applyNumberFormat="1" applyFont="1" applyFill="1" applyBorder="1" applyAlignment="1">
      <alignment horizontal="center" vertical="center"/>
    </xf>
    <xf numFmtId="171" fontId="47" fillId="0" borderId="21" xfId="0" applyNumberFormat="1" applyFont="1" applyFill="1" applyBorder="1" applyAlignment="1">
      <alignment horizontal="center" vertical="center"/>
    </xf>
    <xf numFmtId="171" fontId="48" fillId="0" borderId="14" xfId="42" applyNumberFormat="1" applyFont="1" applyFill="1" applyBorder="1" applyAlignment="1">
      <alignment horizontal="center" vertical="center"/>
    </xf>
    <xf numFmtId="171" fontId="3" fillId="7" borderId="10" xfId="42" applyNumberFormat="1" applyFont="1" applyFill="1" applyBorder="1" applyAlignment="1">
      <alignment horizontal="center" vertical="center"/>
    </xf>
    <xf numFmtId="171" fontId="1" fillId="7" borderId="14" xfId="42" applyNumberFormat="1" applyFont="1" applyFill="1" applyBorder="1" applyAlignment="1">
      <alignment horizontal="center" vertical="center"/>
    </xf>
    <xf numFmtId="1" fontId="2" fillId="7" borderId="21" xfId="42" applyNumberFormat="1" applyFont="1" applyFill="1" applyBorder="1" applyAlignment="1">
      <alignment horizontal="center" vertical="center"/>
    </xf>
    <xf numFmtId="1" fontId="0" fillId="7" borderId="18" xfId="42" applyNumberFormat="1" applyFont="1" applyFill="1" applyBorder="1" applyAlignment="1">
      <alignment horizontal="center" vertical="center"/>
    </xf>
    <xf numFmtId="1" fontId="3" fillId="7" borderId="21" xfId="42" applyNumberFormat="1" applyFont="1" applyFill="1" applyBorder="1" applyAlignment="1">
      <alignment horizontal="center" vertical="center"/>
    </xf>
    <xf numFmtId="171" fontId="43" fillId="25" borderId="14" xfId="42" applyNumberFormat="1" applyFont="1" applyFill="1" applyBorder="1" applyAlignment="1">
      <alignment horizontal="center" vertical="center"/>
    </xf>
    <xf numFmtId="1" fontId="0" fillId="25" borderId="10" xfId="42" applyNumberFormat="1" applyFont="1" applyFill="1" applyBorder="1" applyAlignment="1">
      <alignment horizontal="center" vertical="center"/>
    </xf>
    <xf numFmtId="171" fontId="43" fillId="0" borderId="21" xfId="42" applyNumberFormat="1" applyFont="1" applyBorder="1" applyAlignment="1">
      <alignment horizontal="center" vertical="center"/>
    </xf>
    <xf numFmtId="171" fontId="43" fillId="25" borderId="18" xfId="42" applyNumberFormat="1" applyFont="1" applyFill="1" applyBorder="1" applyAlignment="1">
      <alignment horizontal="center" vertical="center"/>
    </xf>
    <xf numFmtId="171" fontId="0" fillId="25" borderId="18" xfId="42" applyNumberFormat="1" applyFont="1" applyFill="1" applyBorder="1" applyAlignment="1">
      <alignment horizontal="center" vertical="center"/>
    </xf>
    <xf numFmtId="171" fontId="0" fillId="25" borderId="21" xfId="42" applyNumberFormat="1" applyFont="1" applyFill="1" applyBorder="1" applyAlignment="1">
      <alignment horizontal="center" vertical="center"/>
    </xf>
    <xf numFmtId="171" fontId="3" fillId="7" borderId="25" xfId="42" applyNumberFormat="1" applyFont="1" applyFill="1" applyBorder="1" applyAlignment="1">
      <alignment horizontal="center" vertical="center"/>
    </xf>
    <xf numFmtId="171" fontId="1" fillId="0" borderId="10" xfId="42" applyNumberFormat="1" applyFont="1" applyBorder="1" applyAlignment="1">
      <alignment horizontal="center" vertical="center"/>
    </xf>
    <xf numFmtId="171" fontId="1" fillId="0" borderId="25" xfId="42" applyNumberFormat="1" applyFont="1" applyBorder="1" applyAlignment="1">
      <alignment horizontal="center" vertical="center"/>
    </xf>
    <xf numFmtId="171" fontId="1" fillId="0" borderId="33" xfId="42" applyNumberFormat="1" applyFont="1" applyBorder="1" applyAlignment="1">
      <alignment horizontal="center" vertical="center"/>
    </xf>
    <xf numFmtId="171" fontId="1" fillId="0" borderId="19" xfId="42" applyNumberFormat="1" applyFont="1" applyFill="1" applyBorder="1" applyAlignment="1">
      <alignment horizontal="center" vertical="center"/>
    </xf>
    <xf numFmtId="171" fontId="0" fillId="0" borderId="39" xfId="42" applyNumberFormat="1" applyFont="1" applyBorder="1" applyAlignment="1">
      <alignment horizontal="center" vertical="center"/>
    </xf>
    <xf numFmtId="171" fontId="1" fillId="0" borderId="32" xfId="42" applyNumberFormat="1" applyFont="1" applyBorder="1" applyAlignment="1">
      <alignment horizontal="center" vertical="center"/>
    </xf>
    <xf numFmtId="171" fontId="1" fillId="0" borderId="0" xfId="42" applyNumberFormat="1" applyFont="1" applyBorder="1" applyAlignment="1">
      <alignment horizontal="center" vertical="center"/>
    </xf>
    <xf numFmtId="171" fontId="1" fillId="0" borderId="27" xfId="42" applyNumberFormat="1" applyFont="1" applyFill="1" applyBorder="1" applyAlignment="1">
      <alignment horizontal="center" vertical="center"/>
    </xf>
    <xf numFmtId="171" fontId="43" fillId="0" borderId="32" xfId="42" applyNumberFormat="1" applyFont="1" applyBorder="1" applyAlignment="1">
      <alignment horizontal="center" vertical="center"/>
    </xf>
    <xf numFmtId="171" fontId="0" fillId="0" borderId="42" xfId="42" applyNumberFormat="1" applyFont="1" applyBorder="1" applyAlignment="1">
      <alignment horizontal="center" vertical="center"/>
    </xf>
    <xf numFmtId="170" fontId="0" fillId="0" borderId="32" xfId="42" applyNumberFormat="1" applyFont="1" applyBorder="1" applyAlignment="1">
      <alignment horizontal="center" vertical="center"/>
    </xf>
    <xf numFmtId="171" fontId="1" fillId="0" borderId="42" xfId="42" applyNumberFormat="1" applyFont="1" applyFill="1" applyBorder="1" applyAlignment="1">
      <alignment horizontal="center" vertical="center"/>
    </xf>
    <xf numFmtId="171" fontId="43" fillId="0" borderId="37" xfId="42" applyNumberFormat="1" applyFont="1" applyBorder="1" applyAlignment="1">
      <alignment horizontal="center" vertical="center"/>
    </xf>
    <xf numFmtId="171" fontId="0" fillId="0" borderId="43" xfId="42" applyNumberFormat="1" applyFont="1" applyBorder="1" applyAlignment="1">
      <alignment horizontal="center" vertical="center"/>
    </xf>
    <xf numFmtId="171" fontId="1" fillId="0" borderId="43" xfId="42" applyNumberFormat="1" applyFont="1" applyFill="1" applyBorder="1" applyAlignment="1">
      <alignment horizontal="center" vertical="center"/>
    </xf>
    <xf numFmtId="171" fontId="45" fillId="0" borderId="10" xfId="42" applyNumberFormat="1" applyFont="1" applyBorder="1" applyAlignment="1">
      <alignment horizontal="center" vertical="center"/>
    </xf>
    <xf numFmtId="171" fontId="0" fillId="0" borderId="40" xfId="42" applyNumberFormat="1" applyFont="1" applyBorder="1" applyAlignment="1">
      <alignment horizontal="center" vertical="center"/>
    </xf>
    <xf numFmtId="171" fontId="0" fillId="25" borderId="40" xfId="42" applyNumberFormat="1" applyFont="1" applyFill="1" applyBorder="1" applyAlignment="1">
      <alignment horizontal="center" vertical="center"/>
    </xf>
    <xf numFmtId="171" fontId="0" fillId="0" borderId="0" xfId="42" applyNumberFormat="1" applyFont="1" applyBorder="1" applyAlignment="1">
      <alignment horizontal="center" vertical="center"/>
    </xf>
    <xf numFmtId="171" fontId="1" fillId="0" borderId="43" xfId="42" applyNumberFormat="1" applyFont="1" applyBorder="1" applyAlignment="1">
      <alignment horizontal="center" vertical="center"/>
    </xf>
    <xf numFmtId="171" fontId="43" fillId="0" borderId="40" xfId="42" applyNumberFormat="1" applyFont="1" applyBorder="1" applyAlignment="1">
      <alignment horizontal="center" vertical="center"/>
    </xf>
    <xf numFmtId="171" fontId="43" fillId="0" borderId="25" xfId="42" applyNumberFormat="1" applyFont="1" applyFill="1" applyBorder="1" applyAlignment="1">
      <alignment horizontal="center" vertical="center"/>
    </xf>
    <xf numFmtId="171" fontId="47" fillId="0" borderId="25" xfId="42" applyNumberFormat="1" applyFont="1" applyFill="1" applyBorder="1" applyAlignment="1">
      <alignment horizontal="center" vertical="center"/>
    </xf>
    <xf numFmtId="171" fontId="48" fillId="0" borderId="10" xfId="42" applyNumberFormat="1" applyFont="1" applyFill="1" applyBorder="1" applyAlignment="1">
      <alignment horizontal="center" vertical="center"/>
    </xf>
    <xf numFmtId="171" fontId="0" fillId="25" borderId="0" xfId="42" applyNumberFormat="1" applyFont="1" applyFill="1" applyBorder="1" applyAlignment="1">
      <alignment horizontal="center" vertical="center"/>
    </xf>
    <xf numFmtId="171" fontId="43" fillId="0" borderId="40" xfId="42" applyNumberFormat="1" applyFont="1" applyFill="1" applyBorder="1" applyAlignment="1">
      <alignment horizontal="center" vertical="center"/>
    </xf>
    <xf numFmtId="171" fontId="45" fillId="0" borderId="41" xfId="42" applyNumberFormat="1" applyFont="1" applyBorder="1" applyAlignment="1">
      <alignment horizontal="center" vertical="center"/>
    </xf>
    <xf numFmtId="171" fontId="45" fillId="0" borderId="25" xfId="42" applyNumberFormat="1" applyFont="1" applyBorder="1" applyAlignment="1">
      <alignment horizontal="center" vertical="center"/>
    </xf>
    <xf numFmtId="171" fontId="0" fillId="0" borderId="41" xfId="42" applyNumberFormat="1" applyFont="1" applyBorder="1" applyAlignment="1">
      <alignment horizontal="center" vertical="center"/>
    </xf>
    <xf numFmtId="170" fontId="0" fillId="0" borderId="10" xfId="42" applyNumberFormat="1" applyFont="1" applyBorder="1" applyAlignment="1">
      <alignment horizontal="center" vertical="center"/>
    </xf>
    <xf numFmtId="171" fontId="1" fillId="0" borderId="14" xfId="42" applyNumberFormat="1" applyFont="1" applyFill="1" applyBorder="1" applyAlignment="1">
      <alignment horizontal="center" vertical="center"/>
    </xf>
    <xf numFmtId="171" fontId="3" fillId="7" borderId="23" xfId="42" applyNumberFormat="1" applyFont="1" applyFill="1" applyBorder="1" applyAlignment="1">
      <alignment horizontal="center" vertical="center"/>
    </xf>
    <xf numFmtId="1" fontId="2" fillId="7" borderId="23" xfId="42" applyNumberFormat="1" applyFont="1" applyFill="1" applyBorder="1" applyAlignment="1">
      <alignment horizontal="center" vertical="center"/>
    </xf>
    <xf numFmtId="171" fontId="0" fillId="7" borderId="17" xfId="42" applyNumberFormat="1" applyFont="1" applyFill="1" applyBorder="1" applyAlignment="1">
      <alignment horizontal="center" vertical="center"/>
    </xf>
    <xf numFmtId="171" fontId="2" fillId="0" borderId="25" xfId="42" applyNumberFormat="1" applyFont="1" applyBorder="1" applyAlignment="1">
      <alignment horizontal="center" vertical="center"/>
    </xf>
    <xf numFmtId="171" fontId="2" fillId="0" borderId="14" xfId="42" applyNumberFormat="1" applyFont="1" applyBorder="1" applyAlignment="1">
      <alignment horizontal="center" vertical="center"/>
    </xf>
    <xf numFmtId="1" fontId="2" fillId="0" borderId="10" xfId="42" applyNumberFormat="1" applyFont="1" applyBorder="1" applyAlignment="1">
      <alignment horizontal="center" vertical="center"/>
    </xf>
    <xf numFmtId="1" fontId="0" fillId="0" borderId="18" xfId="42" applyNumberFormat="1" applyFont="1" applyBorder="1" applyAlignment="1">
      <alignment horizontal="center" vertical="center"/>
    </xf>
    <xf numFmtId="171" fontId="44" fillId="0" borderId="25" xfId="42" applyNumberFormat="1" applyFont="1" applyBorder="1" applyAlignment="1">
      <alignment horizontal="center" vertical="center"/>
    </xf>
    <xf numFmtId="171" fontId="44" fillId="25" borderId="10" xfId="42" applyNumberFormat="1" applyFont="1" applyFill="1" applyBorder="1" applyAlignment="1">
      <alignment horizontal="center" vertical="center"/>
    </xf>
    <xf numFmtId="171" fontId="44" fillId="0" borderId="10" xfId="42" applyNumberFormat="1" applyFont="1" applyBorder="1" applyAlignment="1">
      <alignment horizontal="center" vertical="center"/>
    </xf>
    <xf numFmtId="171" fontId="2" fillId="25" borderId="10" xfId="42" applyNumberFormat="1" applyFont="1" applyFill="1" applyBorder="1" applyAlignment="1">
      <alignment horizontal="center" vertical="center"/>
    </xf>
    <xf numFmtId="1" fontId="0" fillId="0" borderId="21" xfId="42" applyNumberFormat="1" applyFont="1" applyBorder="1" applyAlignment="1">
      <alignment horizontal="center" vertical="center"/>
    </xf>
    <xf numFmtId="171" fontId="2" fillId="7" borderId="32" xfId="42" applyNumberFormat="1" applyFont="1" applyFill="1" applyBorder="1" applyAlignment="1">
      <alignment horizontal="center" vertical="center"/>
    </xf>
    <xf numFmtId="171" fontId="3" fillId="7" borderId="32" xfId="42" applyNumberFormat="1" applyFont="1" applyFill="1" applyBorder="1" applyAlignment="1">
      <alignment horizontal="center" vertical="center"/>
    </xf>
    <xf numFmtId="171" fontId="1" fillId="7" borderId="11" xfId="42" applyNumberFormat="1" applyFont="1" applyFill="1" applyBorder="1" applyAlignment="1">
      <alignment horizontal="center" vertical="center"/>
    </xf>
    <xf numFmtId="1" fontId="0" fillId="7" borderId="11" xfId="42" applyNumberFormat="1" applyFont="1" applyFill="1" applyBorder="1" applyAlignment="1">
      <alignment horizontal="center" vertical="center"/>
    </xf>
    <xf numFmtId="171" fontId="1" fillId="7" borderId="15" xfId="42" applyNumberFormat="1" applyFont="1" applyFill="1" applyBorder="1" applyAlignment="1">
      <alignment horizontal="center" vertical="center"/>
    </xf>
    <xf numFmtId="1" fontId="0" fillId="0" borderId="36" xfId="42" applyNumberFormat="1" applyFont="1" applyBorder="1" applyAlignment="1">
      <alignment horizontal="center" vertical="center"/>
    </xf>
    <xf numFmtId="1" fontId="2" fillId="7" borderId="11" xfId="42" applyNumberFormat="1" applyFont="1" applyFill="1" applyBorder="1" applyAlignment="1">
      <alignment horizontal="center" vertical="center"/>
    </xf>
    <xf numFmtId="171" fontId="0" fillId="7" borderId="16" xfId="42" applyNumberFormat="1" applyFont="1" applyFill="1" applyBorder="1" applyAlignment="1">
      <alignment horizontal="center" vertical="center"/>
    </xf>
    <xf numFmtId="171" fontId="0" fillId="0" borderId="26" xfId="42" applyNumberFormat="1" applyFont="1" applyBorder="1" applyAlignment="1">
      <alignment horizontal="center" vertical="center"/>
    </xf>
    <xf numFmtId="171" fontId="0" fillId="23" borderId="16" xfId="42" applyNumberFormat="1" applyFont="1" applyFill="1" applyBorder="1" applyAlignment="1">
      <alignment horizontal="center" vertical="center"/>
    </xf>
    <xf numFmtId="171" fontId="2" fillId="7" borderId="15" xfId="42" applyNumberFormat="1" applyFont="1" applyFill="1" applyBorder="1" applyAlignment="1">
      <alignment horizontal="center" vertical="center"/>
    </xf>
    <xf numFmtId="1" fontId="0" fillId="24" borderId="11" xfId="42" applyNumberFormat="1" applyFont="1" applyFill="1" applyBorder="1" applyAlignment="1">
      <alignment horizontal="center" vertical="center"/>
    </xf>
    <xf numFmtId="1" fontId="0" fillId="24" borderId="12" xfId="42" applyNumberFormat="1" applyFont="1" applyFill="1" applyBorder="1" applyAlignment="1">
      <alignment horizontal="center" vertical="center"/>
    </xf>
    <xf numFmtId="1" fontId="2" fillId="7" borderId="12" xfId="42" applyNumberFormat="1" applyFont="1" applyFill="1" applyBorder="1" applyAlignment="1">
      <alignment horizontal="center" vertical="center"/>
    </xf>
    <xf numFmtId="1" fontId="2" fillId="7" borderId="15" xfId="42" applyNumberFormat="1" applyFont="1" applyFill="1" applyBorder="1" applyAlignment="1">
      <alignment horizontal="center" vertical="center"/>
    </xf>
    <xf numFmtId="3" fontId="0" fillId="0" borderId="0" xfId="0" applyNumberFormat="1" applyFont="1" applyFill="1" applyAlignment="1">
      <alignment horizontal="center" vertical="center"/>
    </xf>
    <xf numFmtId="0" fontId="0" fillId="0" borderId="0" xfId="0" applyFont="1" applyFill="1" applyAlignment="1">
      <alignment horizontal="center" vertical="center"/>
    </xf>
    <xf numFmtId="171" fontId="0" fillId="0" borderId="0" xfId="0" applyNumberFormat="1" applyFont="1" applyFill="1" applyAlignment="1">
      <alignment horizontal="center" vertical="center"/>
    </xf>
    <xf numFmtId="169" fontId="0" fillId="0" borderId="0" xfId="42" applyNumberFormat="1" applyFont="1" applyFill="1" applyAlignment="1">
      <alignment horizontal="center" vertical="center"/>
    </xf>
    <xf numFmtId="171" fontId="1" fillId="0" borderId="0" xfId="0" applyNumberFormat="1" applyFont="1" applyFill="1" applyAlignment="1">
      <alignment horizontal="center" vertical="center"/>
    </xf>
    <xf numFmtId="0" fontId="50" fillId="0" borderId="44" xfId="0" applyFont="1" applyFill="1" applyBorder="1" applyAlignment="1">
      <alignment horizontal="left" vertical="center" wrapText="1"/>
    </xf>
    <xf numFmtId="0" fontId="42" fillId="0" borderId="20" xfId="0" applyFont="1" applyBorder="1" applyAlignment="1">
      <alignment vertical="center" wrapText="1"/>
    </xf>
    <xf numFmtId="0" fontId="43" fillId="0" borderId="20" xfId="0" applyFont="1" applyBorder="1" applyAlignment="1">
      <alignment vertical="center" wrapText="1"/>
    </xf>
    <xf numFmtId="0" fontId="46" fillId="0" borderId="20" xfId="0" applyFont="1" applyBorder="1" applyAlignment="1">
      <alignment vertical="center" wrapText="1"/>
    </xf>
    <xf numFmtId="0" fontId="0" fillId="25" borderId="20" xfId="0" applyFont="1" applyFill="1" applyBorder="1" applyAlignment="1">
      <alignment vertical="center" wrapText="1"/>
    </xf>
    <xf numFmtId="0" fontId="41" fillId="0" borderId="28" xfId="0" applyFont="1" applyBorder="1" applyAlignment="1">
      <alignment vertical="center" wrapText="1"/>
    </xf>
    <xf numFmtId="0" fontId="0" fillId="24" borderId="28" xfId="0" applyFont="1" applyFill="1" applyBorder="1" applyAlignment="1">
      <alignment vertical="center" wrapText="1"/>
    </xf>
    <xf numFmtId="0" fontId="1" fillId="7" borderId="13" xfId="0" applyFont="1" applyFill="1" applyBorder="1" applyAlignment="1">
      <alignment horizontal="center" vertical="top" wrapText="1"/>
    </xf>
    <xf numFmtId="0" fontId="1" fillId="0" borderId="13" xfId="0" applyFont="1" applyBorder="1" applyAlignment="1">
      <alignment horizontal="center" wrapText="1"/>
    </xf>
    <xf numFmtId="0" fontId="0" fillId="0" borderId="0" xfId="0" applyBorder="1" applyAlignment="1">
      <alignment horizontal="center" vertical="center"/>
    </xf>
    <xf numFmtId="2" fontId="1" fillId="0" borderId="14" xfId="42" applyNumberFormat="1" applyFont="1" applyBorder="1" applyAlignment="1">
      <alignment horizontal="center" vertical="center"/>
    </xf>
    <xf numFmtId="0" fontId="0" fillId="0" borderId="13" xfId="0" applyBorder="1" applyAlignment="1">
      <alignment horizontal="center" wrapText="1"/>
    </xf>
    <xf numFmtId="0" fontId="0" fillId="0" borderId="13" xfId="0" applyFont="1" applyBorder="1" applyAlignment="1">
      <alignment horizontal="center" wrapText="1"/>
    </xf>
    <xf numFmtId="0" fontId="43" fillId="0" borderId="13" xfId="0" applyFont="1" applyBorder="1" applyAlignment="1">
      <alignment horizontal="center"/>
    </xf>
    <xf numFmtId="0" fontId="43" fillId="0" borderId="20" xfId="0" applyFont="1" applyBorder="1" applyAlignment="1">
      <alignment horizontal="center"/>
    </xf>
    <xf numFmtId="0" fontId="47" fillId="0" borderId="20" xfId="0" applyFont="1" applyFill="1" applyBorder="1" applyAlignment="1">
      <alignment horizontal="center" vertical="center"/>
    </xf>
    <xf numFmtId="0" fontId="3" fillId="7" borderId="20" xfId="0" applyFont="1" applyFill="1" applyBorder="1" applyAlignment="1">
      <alignment horizontal="center" wrapText="1"/>
    </xf>
    <xf numFmtId="171" fontId="0" fillId="0" borderId="0" xfId="42" applyNumberFormat="1" applyFont="1" applyBorder="1" applyAlignment="1">
      <alignment horizontal="center" vertical="center"/>
    </xf>
    <xf numFmtId="0" fontId="43" fillId="25" borderId="13" xfId="0" applyFont="1" applyFill="1" applyBorder="1" applyAlignment="1">
      <alignment horizontal="center" wrapText="1"/>
    </xf>
    <xf numFmtId="171" fontId="3" fillId="7" borderId="39" xfId="42" applyNumberFormat="1" applyFont="1" applyFill="1" applyBorder="1" applyAlignment="1">
      <alignment horizontal="center" vertical="center"/>
    </xf>
    <xf numFmtId="0" fontId="0" fillId="0" borderId="20" xfId="0" applyFont="1" applyBorder="1" applyAlignment="1">
      <alignment horizontal="center" wrapText="1"/>
    </xf>
    <xf numFmtId="0" fontId="0" fillId="0" borderId="35" xfId="0" applyFont="1" applyBorder="1" applyAlignment="1">
      <alignment horizontal="center" wrapText="1"/>
    </xf>
    <xf numFmtId="0" fontId="0" fillId="0" borderId="31" xfId="0" applyFont="1" applyBorder="1" applyAlignment="1">
      <alignment horizontal="center" wrapText="1"/>
    </xf>
    <xf numFmtId="0" fontId="43" fillId="0" borderId="13" xfId="0" applyFont="1" applyBorder="1" applyAlignment="1">
      <alignment horizontal="center" wrapText="1"/>
    </xf>
    <xf numFmtId="0" fontId="43" fillId="0" borderId="13" xfId="0" applyFont="1" applyBorder="1" applyAlignment="1">
      <alignment horizontal="center" vertical="center" wrapText="1"/>
    </xf>
    <xf numFmtId="0" fontId="0" fillId="0" borderId="0" xfId="0" applyFont="1" applyBorder="1" applyAlignment="1">
      <alignment horizontal="center" vertical="center"/>
    </xf>
    <xf numFmtId="0" fontId="47" fillId="0" borderId="13" xfId="0" applyFont="1" applyFill="1" applyBorder="1" applyAlignment="1">
      <alignment horizontal="center" vertical="center" wrapText="1"/>
    </xf>
    <xf numFmtId="0" fontId="47" fillId="0" borderId="0" xfId="0" applyFont="1" applyFill="1" applyBorder="1" applyAlignment="1">
      <alignment horizontal="center" vertical="center"/>
    </xf>
    <xf numFmtId="0" fontId="43" fillId="0" borderId="0" xfId="0" applyFont="1" applyBorder="1" applyAlignment="1">
      <alignment horizontal="center" vertical="center"/>
    </xf>
    <xf numFmtId="0" fontId="2" fillId="7" borderId="22" xfId="0" applyFont="1" applyFill="1" applyBorder="1" applyAlignment="1">
      <alignment horizontal="center" wrapText="1"/>
    </xf>
    <xf numFmtId="171" fontId="3" fillId="7" borderId="45" xfId="42" applyNumberFormat="1" applyFont="1" applyFill="1" applyBorder="1" applyAlignment="1">
      <alignment horizontal="center" vertical="center"/>
    </xf>
    <xf numFmtId="0" fontId="2" fillId="0" borderId="13" xfId="0" applyFont="1" applyBorder="1" applyAlignment="1">
      <alignment horizontal="center" wrapText="1"/>
    </xf>
    <xf numFmtId="0" fontId="0" fillId="0" borderId="13" xfId="0" applyFont="1" applyBorder="1" applyAlignment="1">
      <alignment horizontal="center"/>
    </xf>
    <xf numFmtId="0" fontId="2" fillId="7" borderId="20" xfId="0" applyFont="1" applyFill="1" applyBorder="1" applyAlignment="1">
      <alignment horizontal="center" wrapText="1"/>
    </xf>
    <xf numFmtId="0" fontId="0" fillId="7" borderId="28" xfId="0" applyFont="1" applyFill="1" applyBorder="1" applyAlignment="1">
      <alignment horizontal="center" wrapText="1"/>
    </xf>
    <xf numFmtId="0" fontId="0" fillId="0" borderId="29" xfId="0" applyFont="1" applyBorder="1" applyAlignment="1">
      <alignment horizontal="center" wrapText="1"/>
    </xf>
    <xf numFmtId="171" fontId="0" fillId="25" borderId="14" xfId="42" applyNumberFormat="1" applyFont="1" applyFill="1" applyBorder="1" applyAlignment="1">
      <alignment horizontal="center" vertical="center"/>
    </xf>
    <xf numFmtId="0" fontId="2" fillId="7" borderId="28" xfId="0" applyFont="1" applyFill="1" applyBorder="1" applyAlignment="1">
      <alignment horizontal="center" wrapText="1"/>
    </xf>
    <xf numFmtId="0" fontId="0" fillId="24" borderId="28" xfId="0" applyFont="1" applyFill="1" applyBorder="1" applyAlignment="1">
      <alignment horizontal="center" wrapText="1"/>
    </xf>
    <xf numFmtId="171" fontId="0" fillId="24" borderId="15" xfId="42" applyNumberFormat="1" applyFont="1" applyFill="1" applyBorder="1" applyAlignment="1">
      <alignment horizontal="center" vertical="center"/>
    </xf>
    <xf numFmtId="2" fontId="0" fillId="0" borderId="46" xfId="0" applyNumberFormat="1" applyFont="1" applyBorder="1" applyAlignment="1">
      <alignment wrapText="1"/>
    </xf>
    <xf numFmtId="43" fontId="0" fillId="0" borderId="0" xfId="0" applyNumberFormat="1" applyFont="1" applyBorder="1" applyAlignment="1">
      <alignment horizontal="center" vertical="center"/>
    </xf>
    <xf numFmtId="2" fontId="0" fillId="0" borderId="47" xfId="0" applyNumberFormat="1" applyFont="1" applyBorder="1" applyAlignment="1">
      <alignment wrapText="1"/>
    </xf>
    <xf numFmtId="0" fontId="0" fillId="0" borderId="48" xfId="0" applyFont="1" applyBorder="1" applyAlignment="1">
      <alignment horizontal="center" vertical="center"/>
    </xf>
    <xf numFmtId="43" fontId="0" fillId="0" borderId="48" xfId="0" applyNumberFormat="1" applyFont="1" applyBorder="1" applyAlignment="1">
      <alignment horizontal="center" vertical="center"/>
    </xf>
    <xf numFmtId="0" fontId="0" fillId="0" borderId="13" xfId="0" applyBorder="1" applyAlignment="1">
      <alignment horizontal="center" vertical="center" wrapText="1"/>
    </xf>
    <xf numFmtId="0" fontId="0" fillId="0" borderId="13" xfId="0" applyFont="1" applyBorder="1" applyAlignment="1">
      <alignment horizontal="center" vertical="center" wrapText="1"/>
    </xf>
    <xf numFmtId="0" fontId="43" fillId="0" borderId="13" xfId="0" applyFont="1" applyBorder="1" applyAlignment="1">
      <alignment horizontal="center" vertical="center"/>
    </xf>
    <xf numFmtId="0" fontId="47" fillId="0" borderId="13" xfId="0" applyFont="1" applyFill="1" applyBorder="1" applyAlignment="1">
      <alignment horizontal="center" vertical="center"/>
    </xf>
    <xf numFmtId="0" fontId="3" fillId="7" borderId="20" xfId="0" applyFont="1" applyFill="1" applyBorder="1" applyAlignment="1">
      <alignment horizontal="center" vertical="center" wrapText="1"/>
    </xf>
    <xf numFmtId="0" fontId="1" fillId="0" borderId="13" xfId="0" applyFont="1" applyBorder="1" applyAlignment="1">
      <alignment horizontal="center" vertical="center" wrapText="1"/>
    </xf>
    <xf numFmtId="171" fontId="43" fillId="25" borderId="13" xfId="42" applyNumberFormat="1" applyFont="1" applyFill="1" applyBorder="1" applyAlignment="1">
      <alignment horizontal="center" vertical="center" wrapText="1"/>
    </xf>
    <xf numFmtId="170" fontId="1" fillId="0" borderId="35" xfId="42" applyNumberFormat="1" applyFont="1" applyBorder="1" applyAlignment="1">
      <alignment horizontal="center" vertical="center"/>
    </xf>
    <xf numFmtId="171" fontId="45" fillId="0" borderId="14" xfId="42" applyNumberFormat="1" applyFont="1" applyFill="1" applyBorder="1" applyAlignment="1">
      <alignment horizontal="center" vertical="center"/>
    </xf>
    <xf numFmtId="0" fontId="0" fillId="25" borderId="13" xfId="0" applyFont="1" applyFill="1" applyBorder="1" applyAlignment="1">
      <alignment horizontal="center" vertical="center" wrapText="1"/>
    </xf>
    <xf numFmtId="171" fontId="1" fillId="25" borderId="14" xfId="42" applyNumberFormat="1" applyFont="1" applyFill="1" applyBorder="1" applyAlignment="1">
      <alignment horizontal="center" vertical="center"/>
    </xf>
    <xf numFmtId="0" fontId="2" fillId="7" borderId="22" xfId="0" applyFont="1" applyFill="1" applyBorder="1" applyAlignment="1">
      <alignment horizontal="center" vertical="center" wrapText="1"/>
    </xf>
    <xf numFmtId="0" fontId="2" fillId="0" borderId="13" xfId="0" applyFont="1" applyBorder="1" applyAlignment="1">
      <alignment horizontal="center" vertical="center" wrapText="1"/>
    </xf>
    <xf numFmtId="171" fontId="43" fillId="0" borderId="13" xfId="42" applyNumberFormat="1" applyFont="1" applyBorder="1" applyAlignment="1">
      <alignment horizontal="center" vertical="center"/>
    </xf>
    <xf numFmtId="0" fontId="0" fillId="0" borderId="13" xfId="0" applyFont="1" applyBorder="1" applyAlignment="1">
      <alignment horizontal="center" vertical="center"/>
    </xf>
    <xf numFmtId="0" fontId="0" fillId="0" borderId="20" xfId="0" applyFont="1" applyBorder="1" applyAlignment="1">
      <alignment horizontal="center" vertical="center" wrapText="1"/>
    </xf>
    <xf numFmtId="0" fontId="2" fillId="7" borderId="20" xfId="0" applyFont="1" applyFill="1" applyBorder="1" applyAlignment="1">
      <alignment horizontal="center" vertical="center" wrapText="1"/>
    </xf>
    <xf numFmtId="0" fontId="0" fillId="7" borderId="28" xfId="0" applyFont="1" applyFill="1" applyBorder="1" applyAlignment="1">
      <alignment horizontal="center" vertical="center" wrapText="1"/>
    </xf>
    <xf numFmtId="0" fontId="0" fillId="0" borderId="29" xfId="0" applyFont="1" applyBorder="1" applyAlignment="1">
      <alignment horizontal="center" vertical="center" wrapText="1"/>
    </xf>
    <xf numFmtId="171" fontId="0" fillId="0" borderId="16" xfId="42" applyNumberFormat="1" applyFont="1" applyBorder="1" applyAlignment="1">
      <alignment horizontal="center" vertical="center"/>
    </xf>
    <xf numFmtId="0" fontId="2" fillId="7" borderId="28" xfId="0" applyFont="1" applyFill="1" applyBorder="1" applyAlignment="1">
      <alignment horizontal="center" vertical="center" wrapText="1"/>
    </xf>
    <xf numFmtId="0" fontId="0" fillId="24" borderId="28" xfId="0" applyFont="1" applyFill="1" applyBorder="1" applyAlignment="1">
      <alignment horizontal="center" vertical="center" wrapText="1"/>
    </xf>
    <xf numFmtId="1" fontId="0" fillId="24" borderId="15" xfId="42" applyNumberFormat="1" applyFont="1" applyFill="1" applyBorder="1" applyAlignment="1">
      <alignment horizontal="center" vertical="center"/>
    </xf>
    <xf numFmtId="0" fontId="0" fillId="0" borderId="46" xfId="0" applyBorder="1" applyAlignment="1">
      <alignment horizontal="center" vertical="center"/>
    </xf>
    <xf numFmtId="0" fontId="0" fillId="0" borderId="27"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171" fontId="3" fillId="7" borderId="39" xfId="42" applyNumberFormat="1" applyFont="1" applyFill="1" applyBorder="1" applyAlignment="1">
      <alignment/>
    </xf>
    <xf numFmtId="171" fontId="0" fillId="0" borderId="0" xfId="42" applyNumberFormat="1" applyFont="1" applyBorder="1" applyAlignment="1">
      <alignment/>
    </xf>
    <xf numFmtId="171" fontId="45" fillId="0" borderId="14" xfId="42" applyNumberFormat="1" applyFont="1" applyFill="1" applyBorder="1" applyAlignment="1">
      <alignment/>
    </xf>
    <xf numFmtId="171" fontId="1" fillId="25" borderId="14" xfId="42" applyNumberFormat="1" applyFont="1" applyFill="1" applyBorder="1" applyAlignment="1">
      <alignment/>
    </xf>
    <xf numFmtId="171" fontId="0" fillId="0" borderId="16" xfId="42" applyNumberFormat="1" applyFont="1" applyBorder="1" applyAlignment="1">
      <alignment/>
    </xf>
    <xf numFmtId="1" fontId="0" fillId="24" borderId="15" xfId="42" applyNumberFormat="1" applyFont="1" applyFill="1" applyBorder="1" applyAlignment="1">
      <alignment/>
    </xf>
    <xf numFmtId="0" fontId="0" fillId="0" borderId="0" xfId="0" applyBorder="1" applyAlignment="1">
      <alignment/>
    </xf>
    <xf numFmtId="0" fontId="0" fillId="0" borderId="27" xfId="0" applyBorder="1" applyAlignment="1">
      <alignment/>
    </xf>
    <xf numFmtId="0" fontId="0" fillId="0" borderId="48" xfId="0" applyBorder="1" applyAlignment="1">
      <alignment/>
    </xf>
    <xf numFmtId="0" fontId="0" fillId="0" borderId="49" xfId="0" applyBorder="1" applyAlignment="1">
      <alignment/>
    </xf>
    <xf numFmtId="171" fontId="43" fillId="25" borderId="13" xfId="42" applyNumberFormat="1" applyFont="1" applyFill="1" applyBorder="1" applyAlignment="1">
      <alignment horizontal="center" wrapText="1"/>
    </xf>
    <xf numFmtId="170" fontId="1" fillId="0" borderId="35" xfId="42" applyNumberFormat="1" applyFont="1" applyBorder="1" applyAlignment="1">
      <alignment horizontal="center"/>
    </xf>
    <xf numFmtId="0" fontId="0" fillId="25" borderId="13" xfId="0" applyFont="1" applyFill="1" applyBorder="1" applyAlignment="1">
      <alignment horizontal="center" wrapText="1"/>
    </xf>
    <xf numFmtId="171" fontId="43" fillId="0" borderId="13" xfId="42" applyNumberFormat="1" applyFont="1" applyBorder="1" applyAlignment="1">
      <alignment horizontal="center"/>
    </xf>
    <xf numFmtId="0" fontId="0" fillId="0" borderId="46" xfId="0" applyBorder="1" applyAlignment="1">
      <alignment/>
    </xf>
    <xf numFmtId="0" fontId="0" fillId="0" borderId="47" xfId="0" applyBorder="1" applyAlignment="1">
      <alignment/>
    </xf>
    <xf numFmtId="171" fontId="0" fillId="0" borderId="0" xfId="0" applyNumberFormat="1" applyAlignment="1">
      <alignment/>
    </xf>
    <xf numFmtId="164" fontId="0" fillId="0" borderId="0" xfId="0" applyNumberFormat="1" applyAlignment="1">
      <alignment/>
    </xf>
    <xf numFmtId="169" fontId="1" fillId="0" borderId="14" xfId="42" applyNumberFormat="1" applyFont="1" applyFill="1" applyBorder="1" applyAlignment="1">
      <alignment/>
    </xf>
    <xf numFmtId="169" fontId="1" fillId="7" borderId="11" xfId="42" applyNumberFormat="1" applyFont="1" applyFill="1" applyBorder="1" applyAlignment="1">
      <alignment/>
    </xf>
    <xf numFmtId="169" fontId="0" fillId="0" borderId="0" xfId="0" applyNumberFormat="1" applyBorder="1" applyAlignment="1">
      <alignment/>
    </xf>
    <xf numFmtId="171" fontId="0" fillId="0" borderId="0" xfId="0" applyNumberFormat="1" applyBorder="1" applyAlignment="1">
      <alignment horizontal="center" vertical="center"/>
    </xf>
    <xf numFmtId="169" fontId="2" fillId="7" borderId="11" xfId="42" applyNumberFormat="1" applyFont="1" applyFill="1" applyBorder="1" applyAlignment="1">
      <alignment/>
    </xf>
    <xf numFmtId="0" fontId="0" fillId="0" borderId="50" xfId="0" applyFont="1" applyFill="1" applyBorder="1" applyAlignment="1">
      <alignment horizontal="left" vertical="top" wrapText="1"/>
    </xf>
    <xf numFmtId="0" fontId="0" fillId="0" borderId="50" xfId="0" applyFont="1" applyBorder="1" applyAlignment="1">
      <alignment horizontal="left" vertical="top" wrapText="1"/>
    </xf>
    <xf numFmtId="172" fontId="0" fillId="0" borderId="10" xfId="42" applyNumberFormat="1" applyFont="1" applyBorder="1" applyAlignment="1">
      <alignment/>
    </xf>
    <xf numFmtId="43" fontId="0" fillId="0" borderId="10" xfId="42" applyNumberFormat="1" applyFont="1" applyBorder="1" applyAlignment="1">
      <alignment horizontal="right"/>
    </xf>
    <xf numFmtId="171" fontId="0" fillId="25" borderId="13" xfId="42" applyNumberFormat="1" applyFont="1" applyFill="1" applyBorder="1" applyAlignment="1">
      <alignment horizontal="center" vertical="center" wrapText="1"/>
    </xf>
    <xf numFmtId="171" fontId="0" fillId="25" borderId="13" xfId="42" applyNumberFormat="1" applyFont="1" applyFill="1" applyBorder="1" applyAlignment="1">
      <alignment horizontal="center" wrapText="1"/>
    </xf>
    <xf numFmtId="171" fontId="0" fillId="0" borderId="0" xfId="0" applyNumberFormat="1" applyFont="1" applyAlignment="1">
      <alignment/>
    </xf>
    <xf numFmtId="0" fontId="0" fillId="0" borderId="10" xfId="0" applyFont="1" applyBorder="1" applyAlignment="1">
      <alignment horizontal="center" vertical="center" wrapText="1"/>
    </xf>
    <xf numFmtId="171" fontId="0" fillId="0" borderId="10" xfId="42" applyNumberFormat="1" applyFont="1" applyBorder="1" applyAlignment="1">
      <alignment horizontal="center" vertical="center" wrapText="1"/>
    </xf>
    <xf numFmtId="0" fontId="43" fillId="0" borderId="0" xfId="0" applyFont="1" applyBorder="1" applyAlignment="1">
      <alignment vertical="center"/>
    </xf>
    <xf numFmtId="171" fontId="43" fillId="0" borderId="40" xfId="42" applyNumberFormat="1" applyFont="1" applyBorder="1" applyAlignment="1">
      <alignment/>
    </xf>
    <xf numFmtId="171" fontId="43" fillId="0" borderId="0" xfId="0" applyNumberFormat="1" applyFont="1" applyAlignment="1">
      <alignment/>
    </xf>
    <xf numFmtId="171" fontId="0" fillId="0" borderId="0" xfId="0" applyNumberFormat="1" applyBorder="1" applyAlignment="1">
      <alignment/>
    </xf>
    <xf numFmtId="0" fontId="1" fillId="23" borderId="51" xfId="0" applyFont="1" applyFill="1" applyBorder="1" applyAlignment="1">
      <alignment horizontal="center" vertical="center"/>
    </xf>
    <xf numFmtId="0" fontId="0" fillId="0" borderId="38"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0" xfId="0" applyAlignment="1">
      <alignment wrapText="1"/>
    </xf>
    <xf numFmtId="0" fontId="1" fillId="7" borderId="51" xfId="0" applyFont="1" applyFill="1" applyBorder="1" applyAlignment="1">
      <alignment horizontal="center" vertical="center"/>
    </xf>
    <xf numFmtId="0" fontId="0" fillId="0" borderId="54" xfId="0" applyBorder="1" applyAlignment="1">
      <alignment vertical="center"/>
    </xf>
    <xf numFmtId="0" fontId="0" fillId="0" borderId="38"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41" fillId="0" borderId="0" xfId="0" applyFont="1" applyAlignment="1">
      <alignment horizontal="left" wrapText="1"/>
    </xf>
    <xf numFmtId="0" fontId="0" fillId="0" borderId="0" xfId="0" applyFont="1" applyAlignment="1">
      <alignment wrapText="1"/>
    </xf>
    <xf numFmtId="0" fontId="0" fillId="0" borderId="50" xfId="0" applyFont="1" applyBorder="1" applyAlignment="1">
      <alignment horizontal="left" vertical="top" wrapText="1"/>
    </xf>
    <xf numFmtId="0" fontId="0" fillId="0" borderId="55" xfId="0" applyFont="1" applyBorder="1" applyAlignment="1">
      <alignment horizontal="left" vertical="top" wrapText="1"/>
    </xf>
    <xf numFmtId="0" fontId="41" fillId="0" borderId="0" xfId="0" applyFont="1" applyAlignment="1">
      <alignment wrapText="1"/>
    </xf>
    <xf numFmtId="0" fontId="1" fillId="0" borderId="0" xfId="0" applyFont="1" applyAlignment="1">
      <alignment wrapText="1"/>
    </xf>
    <xf numFmtId="0" fontId="1" fillId="7" borderId="10" xfId="0" applyFont="1" applyFill="1" applyBorder="1" applyAlignment="1">
      <alignment horizontal="center" vertical="center"/>
    </xf>
    <xf numFmtId="0" fontId="0" fillId="0" borderId="10" xfId="0" applyBorder="1" applyAlignment="1">
      <alignment vertical="center"/>
    </xf>
    <xf numFmtId="0" fontId="0" fillId="0" borderId="25" xfId="0" applyBorder="1" applyAlignment="1">
      <alignment vertical="center"/>
    </xf>
    <xf numFmtId="0" fontId="1" fillId="23" borderId="13" xfId="0" applyFont="1" applyFill="1" applyBorder="1" applyAlignment="1">
      <alignment horizontal="center" vertical="center"/>
    </xf>
    <xf numFmtId="0" fontId="0" fillId="0" borderId="14" xfId="0"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D313"/>
  <sheetViews>
    <sheetView tabSelected="1" zoomScale="80" zoomScaleNormal="80" zoomScaleSheetLayoutView="80" workbookViewId="0" topLeftCell="A1">
      <pane xSplit="1" ySplit="3" topLeftCell="B104" activePane="bottomRight" state="frozen"/>
      <selection pane="topLeft" activeCell="A1" sqref="A1"/>
      <selection pane="topRight" activeCell="B1" sqref="B1"/>
      <selection pane="bottomLeft" activeCell="A4" sqref="A4"/>
      <selection pane="bottomRight" activeCell="AO107" sqref="AO107:AT109"/>
    </sheetView>
  </sheetViews>
  <sheetFormatPr defaultColWidth="11.421875" defaultRowHeight="12.75"/>
  <cols>
    <col min="1" max="1" width="61.421875" style="14" customWidth="1"/>
    <col min="2" max="2" width="11.57421875" style="14" customWidth="1"/>
    <col min="3" max="3" width="11.7109375" style="247" customWidth="1"/>
    <col min="4" max="4" width="11.8515625" style="247" customWidth="1"/>
    <col min="5" max="5" width="13.00390625" style="247" customWidth="1"/>
    <col min="6" max="6" width="12.8515625" style="247" customWidth="1"/>
    <col min="7" max="7" width="13.8515625" style="247" customWidth="1"/>
    <col min="8" max="10" width="13.7109375" style="247" customWidth="1"/>
    <col min="11" max="11" width="15.140625" style="247" customWidth="1"/>
    <col min="12" max="14" width="11.7109375" style="247" customWidth="1"/>
    <col min="15" max="15" width="12.57421875" style="247" customWidth="1"/>
    <col min="16" max="16" width="14.7109375" style="247" customWidth="1"/>
    <col min="17" max="17" width="14.421875" style="247" customWidth="1"/>
    <col min="18" max="19" width="13.28125" style="247" customWidth="1"/>
    <col min="20" max="21" width="13.7109375" style="247" customWidth="1"/>
    <col min="22" max="23" width="11.421875" style="0" customWidth="1"/>
    <col min="24" max="24" width="15.00390625" style="0" bestFit="1" customWidth="1"/>
    <col min="25" max="25" width="16.421875" style="0" bestFit="1" customWidth="1"/>
    <col min="26" max="26" width="13.421875" style="0" bestFit="1" customWidth="1"/>
    <col min="27" max="27" width="15.28125" style="0" bestFit="1" customWidth="1"/>
    <col min="28" max="28" width="12.421875" style="0" bestFit="1" customWidth="1"/>
    <col min="29" max="29" width="16.8515625" style="0" bestFit="1" customWidth="1"/>
    <col min="30" max="32" width="11.421875" style="0" customWidth="1"/>
    <col min="33" max="33" width="14.421875" style="0" bestFit="1" customWidth="1"/>
    <col min="34" max="34" width="16.8515625" style="0" bestFit="1" customWidth="1"/>
    <col min="35" max="35" width="13.421875" style="0" bestFit="1" customWidth="1"/>
    <col min="36" max="36" width="11.8515625" style="0" bestFit="1" customWidth="1"/>
    <col min="37" max="37" width="12.28125" style="0" customWidth="1"/>
    <col min="38" max="38" width="15.7109375" style="0" bestFit="1" customWidth="1"/>
    <col min="39" max="41" width="11.7109375" style="247" customWidth="1"/>
    <col min="42" max="42" width="12.57421875" style="247" customWidth="1"/>
    <col min="43" max="43" width="14.7109375" style="247" customWidth="1"/>
    <col min="44" max="44" width="14.421875" style="247" customWidth="1"/>
    <col min="45" max="46" width="13.28125" style="247" customWidth="1"/>
    <col min="47" max="47" width="13.7109375" style="247" customWidth="1"/>
    <col min="48" max="48" width="11.8515625" style="0" bestFit="1" customWidth="1"/>
  </cols>
  <sheetData>
    <row r="1" spans="1:47" ht="24" customHeight="1" thickBot="1">
      <c r="A1" s="54" t="s">
        <v>23</v>
      </c>
      <c r="B1" s="526" t="s">
        <v>8</v>
      </c>
      <c r="C1" s="522"/>
      <c r="D1" s="522"/>
      <c r="E1" s="522"/>
      <c r="F1" s="522"/>
      <c r="G1" s="522"/>
      <c r="H1" s="527"/>
      <c r="I1" s="527"/>
      <c r="J1" s="527"/>
      <c r="K1" s="524"/>
      <c r="L1" s="521" t="s">
        <v>151</v>
      </c>
      <c r="M1" s="528"/>
      <c r="N1" s="528"/>
      <c r="O1" s="528"/>
      <c r="P1" s="528"/>
      <c r="Q1" s="528"/>
      <c r="R1" s="529"/>
      <c r="S1" s="529"/>
      <c r="T1" s="530"/>
      <c r="U1" s="521" t="s">
        <v>152</v>
      </c>
      <c r="V1" s="522"/>
      <c r="W1" s="522"/>
      <c r="X1" s="522"/>
      <c r="Y1" s="522"/>
      <c r="Z1" s="522"/>
      <c r="AA1" s="523"/>
      <c r="AB1" s="523"/>
      <c r="AC1" s="524"/>
      <c r="AD1" s="521" t="s">
        <v>149</v>
      </c>
      <c r="AE1" s="522"/>
      <c r="AF1" s="522"/>
      <c r="AG1" s="522"/>
      <c r="AH1" s="522"/>
      <c r="AI1" s="522"/>
      <c r="AJ1" s="523"/>
      <c r="AK1" s="523"/>
      <c r="AL1" s="524"/>
      <c r="AM1" s="521" t="s">
        <v>150</v>
      </c>
      <c r="AN1" s="522"/>
      <c r="AO1" s="522"/>
      <c r="AP1" s="522"/>
      <c r="AQ1" s="522"/>
      <c r="AR1" s="522"/>
      <c r="AS1" s="523"/>
      <c r="AT1" s="523"/>
      <c r="AU1" s="524"/>
    </row>
    <row r="2" spans="1:238" s="13" customFormat="1" ht="48" customHeight="1">
      <c r="A2" s="57" t="s">
        <v>16</v>
      </c>
      <c r="B2" s="419" t="s">
        <v>24</v>
      </c>
      <c r="C2" s="244" t="s">
        <v>1</v>
      </c>
      <c r="D2" s="245" t="s">
        <v>30</v>
      </c>
      <c r="E2" s="245" t="s">
        <v>55</v>
      </c>
      <c r="F2" s="245" t="s">
        <v>45</v>
      </c>
      <c r="G2" s="245" t="s">
        <v>46</v>
      </c>
      <c r="H2" s="245" t="s">
        <v>74</v>
      </c>
      <c r="I2" s="297" t="s">
        <v>90</v>
      </c>
      <c r="J2" s="297" t="s">
        <v>109</v>
      </c>
      <c r="K2" s="300" t="s">
        <v>25</v>
      </c>
      <c r="L2" s="298" t="s">
        <v>0</v>
      </c>
      <c r="M2" s="244" t="s">
        <v>1</v>
      </c>
      <c r="N2" s="245" t="s">
        <v>30</v>
      </c>
      <c r="O2" s="245" t="s">
        <v>55</v>
      </c>
      <c r="P2" s="245" t="s">
        <v>45</v>
      </c>
      <c r="Q2" s="245" t="s">
        <v>46</v>
      </c>
      <c r="R2" s="299" t="s">
        <v>74</v>
      </c>
      <c r="S2" s="297" t="s">
        <v>90</v>
      </c>
      <c r="T2" s="300" t="s">
        <v>116</v>
      </c>
      <c r="U2" s="298" t="s">
        <v>0</v>
      </c>
      <c r="V2" s="59" t="s">
        <v>1</v>
      </c>
      <c r="W2" s="60" t="s">
        <v>30</v>
      </c>
      <c r="X2" s="60" t="s">
        <v>55</v>
      </c>
      <c r="Y2" s="60" t="s">
        <v>45</v>
      </c>
      <c r="Z2" s="60" t="s">
        <v>46</v>
      </c>
      <c r="AA2" s="182" t="s">
        <v>74</v>
      </c>
      <c r="AB2" s="70" t="s">
        <v>90</v>
      </c>
      <c r="AC2" s="91" t="s">
        <v>116</v>
      </c>
      <c r="AD2" s="71" t="s">
        <v>0</v>
      </c>
      <c r="AE2" s="59" t="s">
        <v>1</v>
      </c>
      <c r="AF2" s="60" t="s">
        <v>30</v>
      </c>
      <c r="AG2" s="60" t="s">
        <v>55</v>
      </c>
      <c r="AH2" s="60" t="s">
        <v>45</v>
      </c>
      <c r="AI2" s="60" t="s">
        <v>46</v>
      </c>
      <c r="AJ2" s="182" t="s">
        <v>74</v>
      </c>
      <c r="AK2" s="70" t="s">
        <v>90</v>
      </c>
      <c r="AL2" s="91" t="s">
        <v>116</v>
      </c>
      <c r="AM2" s="298" t="s">
        <v>0</v>
      </c>
      <c r="AN2" s="244" t="s">
        <v>1</v>
      </c>
      <c r="AO2" s="245" t="s">
        <v>30</v>
      </c>
      <c r="AP2" s="245" t="s">
        <v>55</v>
      </c>
      <c r="AQ2" s="245" t="s">
        <v>45</v>
      </c>
      <c r="AR2" s="245" t="s">
        <v>46</v>
      </c>
      <c r="AS2" s="299" t="s">
        <v>74</v>
      </c>
      <c r="AT2" s="297" t="s">
        <v>90</v>
      </c>
      <c r="AU2" s="300" t="s">
        <v>116</v>
      </c>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row>
    <row r="3" spans="1:49" ht="15" customHeight="1">
      <c r="A3" s="62" t="s">
        <v>41</v>
      </c>
      <c r="B3" s="420"/>
      <c r="C3" s="246"/>
      <c r="D3" s="421"/>
      <c r="E3" s="421"/>
      <c r="F3" s="311"/>
      <c r="G3" s="311"/>
      <c r="H3" s="312"/>
      <c r="I3" s="312"/>
      <c r="J3" s="312"/>
      <c r="K3" s="422"/>
      <c r="L3" s="301"/>
      <c r="M3" s="246"/>
      <c r="N3" s="246"/>
      <c r="O3" s="246"/>
      <c r="P3" s="246"/>
      <c r="Q3" s="246"/>
      <c r="R3" s="313"/>
      <c r="S3" s="313"/>
      <c r="T3" s="314"/>
      <c r="U3" s="301"/>
      <c r="V3" s="94"/>
      <c r="W3" s="94"/>
      <c r="X3" s="94"/>
      <c r="Y3" s="94"/>
      <c r="Z3" s="94"/>
      <c r="AA3" s="95"/>
      <c r="AB3" s="95"/>
      <c r="AC3" s="144"/>
      <c r="AD3" s="96"/>
      <c r="AE3" s="94"/>
      <c r="AF3" s="94"/>
      <c r="AG3" s="94"/>
      <c r="AH3" s="94"/>
      <c r="AI3" s="94"/>
      <c r="AJ3" s="95"/>
      <c r="AK3" s="95"/>
      <c r="AL3" s="144"/>
      <c r="AM3" s="301"/>
      <c r="AN3" s="246"/>
      <c r="AO3" s="246"/>
      <c r="AP3" s="246"/>
      <c r="AQ3" s="246"/>
      <c r="AR3" s="246"/>
      <c r="AS3" s="313"/>
      <c r="AT3" s="313"/>
      <c r="AU3" s="314"/>
      <c r="AV3" s="501">
        <f aca="true" t="shared" si="0" ref="AV3:AV34">G3-Q3-Z3-AI3</f>
        <v>0</v>
      </c>
      <c r="AW3" s="501">
        <f aca="true" t="shared" si="1" ref="AW3:AW34">H3-R3-AA3-AJ3</f>
        <v>0</v>
      </c>
    </row>
    <row r="4" spans="1:49" ht="28.5">
      <c r="A4" s="61" t="s">
        <v>15</v>
      </c>
      <c r="B4" s="423"/>
      <c r="C4" s="248"/>
      <c r="D4" s="248"/>
      <c r="E4" s="248"/>
      <c r="F4" s="248"/>
      <c r="G4" s="248"/>
      <c r="H4" s="315"/>
      <c r="I4" s="315"/>
      <c r="J4" s="315"/>
      <c r="K4" s="316">
        <f aca="true" t="shared" si="2" ref="K4:K13">SUM(E4:H4)</f>
        <v>0</v>
      </c>
      <c r="L4" s="457"/>
      <c r="M4" s="317"/>
      <c r="N4" s="317"/>
      <c r="O4" s="317"/>
      <c r="P4" s="317"/>
      <c r="Q4" s="317"/>
      <c r="R4" s="318"/>
      <c r="S4" s="318"/>
      <c r="T4" s="319"/>
      <c r="U4" s="457"/>
      <c r="V4" s="106"/>
      <c r="W4" s="99"/>
      <c r="X4" s="99"/>
      <c r="Y4" s="106"/>
      <c r="Z4" s="106"/>
      <c r="AA4" s="107"/>
      <c r="AB4" s="107"/>
      <c r="AC4" s="109"/>
      <c r="AD4" s="423"/>
      <c r="AE4" s="106"/>
      <c r="AF4" s="99"/>
      <c r="AG4" s="99"/>
      <c r="AH4" s="106"/>
      <c r="AI4" s="106"/>
      <c r="AJ4" s="107"/>
      <c r="AK4" s="107"/>
      <c r="AL4" s="109"/>
      <c r="AM4" s="457"/>
      <c r="AN4" s="317"/>
      <c r="AO4" s="317"/>
      <c r="AP4" s="317"/>
      <c r="AQ4" s="317"/>
      <c r="AR4" s="317"/>
      <c r="AS4" s="318"/>
      <c r="AT4" s="318"/>
      <c r="AU4" s="319"/>
      <c r="AV4" s="501">
        <f t="shared" si="0"/>
        <v>0</v>
      </c>
      <c r="AW4" s="501">
        <f t="shared" si="1"/>
        <v>0</v>
      </c>
    </row>
    <row r="5" spans="1:49" ht="12.75">
      <c r="A5" s="61" t="s">
        <v>110</v>
      </c>
      <c r="B5" s="424" t="s">
        <v>2</v>
      </c>
      <c r="C5" s="248">
        <v>32</v>
      </c>
      <c r="D5" s="248">
        <f>F5/C5</f>
        <v>6889.5</v>
      </c>
      <c r="E5" s="248"/>
      <c r="F5" s="320">
        <v>220464</v>
      </c>
      <c r="G5" s="259"/>
      <c r="H5" s="321"/>
      <c r="I5" s="321"/>
      <c r="J5" s="321">
        <f>F5+G5+I5</f>
        <v>220464</v>
      </c>
      <c r="K5" s="322">
        <f t="shared" si="2"/>
        <v>220464</v>
      </c>
      <c r="L5" s="458" t="s">
        <v>2</v>
      </c>
      <c r="M5" s="317">
        <v>6</v>
      </c>
      <c r="N5" s="324">
        <f>P5/M5</f>
        <v>6046.666666666667</v>
      </c>
      <c r="O5" s="248"/>
      <c r="P5" s="248">
        <v>36280</v>
      </c>
      <c r="Q5" s="317"/>
      <c r="R5" s="318"/>
      <c r="S5" s="318"/>
      <c r="T5" s="316">
        <f>SUM(P5:Q5)</f>
        <v>36280</v>
      </c>
      <c r="U5" s="458" t="s">
        <v>2</v>
      </c>
      <c r="V5" s="106">
        <v>12</v>
      </c>
      <c r="W5" s="185">
        <f>Y5/V5</f>
        <v>6349</v>
      </c>
      <c r="X5" s="185"/>
      <c r="Y5" s="510">
        <v>76188</v>
      </c>
      <c r="Z5" s="106"/>
      <c r="AA5" s="107"/>
      <c r="AB5" s="107"/>
      <c r="AC5" s="154">
        <f>SUM(Y5:Z5)</f>
        <v>76188</v>
      </c>
      <c r="AD5" s="424" t="s">
        <v>2</v>
      </c>
      <c r="AE5" s="106">
        <v>12</v>
      </c>
      <c r="AF5" s="511">
        <f>AH5/AE5</f>
        <v>6666.416666666667</v>
      </c>
      <c r="AG5" s="185"/>
      <c r="AH5" s="161">
        <v>79997</v>
      </c>
      <c r="AI5" s="106"/>
      <c r="AJ5" s="107"/>
      <c r="AK5" s="107"/>
      <c r="AL5" s="154">
        <f>SUM(AH5:AI5)</f>
        <v>79997</v>
      </c>
      <c r="AM5" s="458" t="s">
        <v>2</v>
      </c>
      <c r="AN5" s="317">
        <v>4</v>
      </c>
      <c r="AO5" s="324">
        <f>AQ5/AN5</f>
        <v>6999.75</v>
      </c>
      <c r="AP5" s="248"/>
      <c r="AQ5" s="248">
        <v>27999</v>
      </c>
      <c r="AR5" s="317"/>
      <c r="AS5" s="318"/>
      <c r="AT5" s="318"/>
      <c r="AU5" s="316">
        <f>SUM(AQ5:AR5)</f>
        <v>27999</v>
      </c>
      <c r="AV5" s="501">
        <f t="shared" si="0"/>
        <v>0</v>
      </c>
      <c r="AW5" s="501">
        <f t="shared" si="1"/>
        <v>0</v>
      </c>
    </row>
    <row r="6" spans="1:49" s="155" customFormat="1" ht="12.75">
      <c r="A6" s="150" t="s">
        <v>148</v>
      </c>
      <c r="B6" s="425" t="s">
        <v>2</v>
      </c>
      <c r="C6" s="249">
        <v>36</v>
      </c>
      <c r="D6" s="296">
        <f>(193071/12)*0.1</f>
        <v>1608.9250000000002</v>
      </c>
      <c r="E6" s="323"/>
      <c r="F6" s="324"/>
      <c r="G6" s="323"/>
      <c r="H6" s="323">
        <f>C6*D6</f>
        <v>57921.3</v>
      </c>
      <c r="I6" s="302"/>
      <c r="J6" s="321">
        <f aca="true" t="shared" si="3" ref="J6:J66">F6+G6+I6</f>
        <v>0</v>
      </c>
      <c r="K6" s="325">
        <f t="shared" si="2"/>
        <v>57921.3</v>
      </c>
      <c r="L6" s="459" t="s">
        <v>2</v>
      </c>
      <c r="M6" s="326">
        <v>12</v>
      </c>
      <c r="N6" s="249">
        <f>D6</f>
        <v>1608.9250000000002</v>
      </c>
      <c r="O6" s="323"/>
      <c r="P6" s="327"/>
      <c r="Q6" s="317"/>
      <c r="R6" s="323">
        <f>H6/3</f>
        <v>19307.100000000002</v>
      </c>
      <c r="S6" s="302"/>
      <c r="T6" s="316">
        <f aca="true" t="shared" si="4" ref="T6:T13">SUM(P6:Q6)</f>
        <v>0</v>
      </c>
      <c r="U6" s="459" t="s">
        <v>2</v>
      </c>
      <c r="V6" s="152">
        <v>12</v>
      </c>
      <c r="W6" s="153"/>
      <c r="X6" s="156"/>
      <c r="Y6" s="216"/>
      <c r="Z6" s="106"/>
      <c r="AA6" s="156">
        <f>H6/3</f>
        <v>19307.100000000002</v>
      </c>
      <c r="AB6" s="159"/>
      <c r="AC6" s="154" t="s">
        <v>89</v>
      </c>
      <c r="AD6" s="425" t="s">
        <v>2</v>
      </c>
      <c r="AE6" s="152">
        <v>12</v>
      </c>
      <c r="AF6" s="153">
        <f>V6</f>
        <v>12</v>
      </c>
      <c r="AG6" s="156"/>
      <c r="AH6" s="216"/>
      <c r="AJ6" s="159">
        <f>H6/3</f>
        <v>19307.100000000002</v>
      </c>
      <c r="AK6" s="159"/>
      <c r="AL6" s="154">
        <f>SUM(AH6:AJ6)</f>
        <v>19307.100000000002</v>
      </c>
      <c r="AM6" s="459" t="s">
        <v>2</v>
      </c>
      <c r="AN6" s="326">
        <v>12</v>
      </c>
      <c r="AO6" s="249"/>
      <c r="AP6" s="323"/>
      <c r="AQ6" s="327"/>
      <c r="AR6" s="317"/>
      <c r="AS6" s="323">
        <f>AI6/3</f>
        <v>0</v>
      </c>
      <c r="AT6" s="302"/>
      <c r="AU6" s="316">
        <f aca="true" t="shared" si="5" ref="AU6:AU13">SUM(AQ6:AR6)</f>
        <v>0</v>
      </c>
      <c r="AV6" s="501">
        <f t="shared" si="0"/>
        <v>0</v>
      </c>
      <c r="AW6" s="501">
        <f t="shared" si="1"/>
        <v>0</v>
      </c>
    </row>
    <row r="7" spans="1:49" ht="12.75">
      <c r="A7" s="61" t="s">
        <v>75</v>
      </c>
      <c r="B7" s="424" t="s">
        <v>2</v>
      </c>
      <c r="C7" s="248">
        <v>36</v>
      </c>
      <c r="D7" s="248">
        <f>40000/12*0.907</f>
        <v>3023.3333333333335</v>
      </c>
      <c r="E7" s="248"/>
      <c r="F7" s="320">
        <v>116279</v>
      </c>
      <c r="G7" s="259"/>
      <c r="H7" s="321"/>
      <c r="I7" s="321"/>
      <c r="J7" s="321">
        <f>F7+G7+I7</f>
        <v>116279</v>
      </c>
      <c r="K7" s="322">
        <f t="shared" si="2"/>
        <v>116279</v>
      </c>
      <c r="L7" s="458" t="s">
        <v>2</v>
      </c>
      <c r="M7" s="317">
        <v>8</v>
      </c>
      <c r="N7" s="324">
        <f>P7/M7</f>
        <v>3023.375</v>
      </c>
      <c r="O7" s="248"/>
      <c r="P7" s="248">
        <v>24187</v>
      </c>
      <c r="Q7" s="317"/>
      <c r="R7" s="317"/>
      <c r="S7" s="318"/>
      <c r="T7" s="316">
        <f t="shared" si="4"/>
        <v>24187</v>
      </c>
      <c r="U7" s="458" t="s">
        <v>2</v>
      </c>
      <c r="V7" s="106">
        <v>12</v>
      </c>
      <c r="W7" s="511">
        <f>Y7/V7</f>
        <v>3174.5</v>
      </c>
      <c r="X7" s="185"/>
      <c r="Y7" s="161">
        <v>38094</v>
      </c>
      <c r="Z7" s="106"/>
      <c r="AA7" s="106"/>
      <c r="AB7" s="107"/>
      <c r="AC7" s="154">
        <f aca="true" t="shared" si="6" ref="AC7:AC13">SUM(Y7:Z7)</f>
        <v>38094</v>
      </c>
      <c r="AD7" s="424" t="s">
        <v>2</v>
      </c>
      <c r="AE7" s="106">
        <v>12</v>
      </c>
      <c r="AF7" s="185">
        <f>AH7/AE7</f>
        <v>3333.25</v>
      </c>
      <c r="AG7" s="185"/>
      <c r="AH7" s="510">
        <v>39999</v>
      </c>
      <c r="AI7" s="106"/>
      <c r="AJ7" s="106"/>
      <c r="AK7" s="107"/>
      <c r="AL7" s="154">
        <f aca="true" t="shared" si="7" ref="AL7:AL13">SUM(AH7:AI7)</f>
        <v>39999</v>
      </c>
      <c r="AM7" s="458" t="s">
        <v>2</v>
      </c>
      <c r="AN7" s="317">
        <v>4</v>
      </c>
      <c r="AO7" s="248">
        <f>AQ7/AN7</f>
        <v>3500</v>
      </c>
      <c r="AP7" s="248"/>
      <c r="AQ7" s="248">
        <v>14000</v>
      </c>
      <c r="AR7" s="317"/>
      <c r="AS7" s="317"/>
      <c r="AT7" s="318"/>
      <c r="AU7" s="316">
        <f t="shared" si="5"/>
        <v>14000</v>
      </c>
      <c r="AV7" s="501">
        <f t="shared" si="0"/>
        <v>0</v>
      </c>
      <c r="AW7" s="501">
        <f t="shared" si="1"/>
        <v>0</v>
      </c>
    </row>
    <row r="8" spans="1:49" ht="25.5">
      <c r="A8" s="61" t="s">
        <v>17</v>
      </c>
      <c r="B8" s="424"/>
      <c r="C8" s="248"/>
      <c r="D8" s="248"/>
      <c r="E8" s="248"/>
      <c r="F8" s="248"/>
      <c r="G8" s="259"/>
      <c r="H8" s="321"/>
      <c r="I8" s="321"/>
      <c r="J8" s="321">
        <f t="shared" si="3"/>
        <v>0</v>
      </c>
      <c r="K8" s="322">
        <f t="shared" si="2"/>
        <v>0</v>
      </c>
      <c r="L8" s="457"/>
      <c r="M8" s="317"/>
      <c r="N8" s="248"/>
      <c r="O8" s="248"/>
      <c r="P8" s="248"/>
      <c r="Q8" s="248"/>
      <c r="R8" s="317"/>
      <c r="S8" s="318"/>
      <c r="T8" s="316">
        <f t="shared" si="4"/>
        <v>0</v>
      </c>
      <c r="U8" s="457"/>
      <c r="V8" s="106"/>
      <c r="W8" s="185"/>
      <c r="X8" s="185"/>
      <c r="Y8" s="161"/>
      <c r="Z8" s="161"/>
      <c r="AA8" s="106"/>
      <c r="AB8" s="107"/>
      <c r="AC8" s="154">
        <f t="shared" si="6"/>
        <v>0</v>
      </c>
      <c r="AD8" s="423"/>
      <c r="AE8" s="106"/>
      <c r="AF8" s="185"/>
      <c r="AG8" s="185"/>
      <c r="AH8" s="161"/>
      <c r="AI8" s="161"/>
      <c r="AJ8" s="106"/>
      <c r="AK8" s="107"/>
      <c r="AL8" s="154">
        <f t="shared" si="7"/>
        <v>0</v>
      </c>
      <c r="AM8" s="457"/>
      <c r="AN8" s="317"/>
      <c r="AO8" s="248"/>
      <c r="AP8" s="248"/>
      <c r="AQ8" s="248"/>
      <c r="AR8" s="248"/>
      <c r="AS8" s="317"/>
      <c r="AT8" s="318"/>
      <c r="AU8" s="316">
        <f t="shared" si="5"/>
        <v>0</v>
      </c>
      <c r="AV8" s="501">
        <f t="shared" si="0"/>
        <v>0</v>
      </c>
      <c r="AW8" s="501">
        <f t="shared" si="1"/>
        <v>0</v>
      </c>
    </row>
    <row r="9" spans="1:49" ht="12.75">
      <c r="A9" s="61" t="s">
        <v>67</v>
      </c>
      <c r="B9" s="424" t="s">
        <v>2</v>
      </c>
      <c r="C9" s="248">
        <v>6</v>
      </c>
      <c r="D9" s="250">
        <f>12360*$B$107</f>
        <v>11210.52</v>
      </c>
      <c r="E9" s="248">
        <f>D9*C9-1800</f>
        <v>65463.119999999995</v>
      </c>
      <c r="F9" s="328"/>
      <c r="G9" s="248"/>
      <c r="H9" s="248"/>
      <c r="I9" s="315"/>
      <c r="J9" s="321">
        <f t="shared" si="3"/>
        <v>0</v>
      </c>
      <c r="K9" s="322">
        <f t="shared" si="2"/>
        <v>65463.119999999995</v>
      </c>
      <c r="L9" s="458" t="s">
        <v>2</v>
      </c>
      <c r="M9" s="317">
        <v>2</v>
      </c>
      <c r="N9" s="250">
        <f>12360*$B$107</f>
        <v>11210.52</v>
      </c>
      <c r="O9" s="248">
        <f>N9*M9</f>
        <v>22421.04</v>
      </c>
      <c r="P9" s="328"/>
      <c r="Q9" s="248"/>
      <c r="R9" s="317"/>
      <c r="S9" s="318"/>
      <c r="T9" s="316">
        <f t="shared" si="4"/>
        <v>0</v>
      </c>
      <c r="U9" s="458" t="s">
        <v>2</v>
      </c>
      <c r="V9" s="106">
        <v>1</v>
      </c>
      <c r="W9" s="187">
        <f>12360*$B$107</f>
        <v>11210.52</v>
      </c>
      <c r="X9" s="161">
        <f>W9*V9</f>
        <v>11210.52</v>
      </c>
      <c r="Y9" s="171"/>
      <c r="Z9" s="161"/>
      <c r="AA9" s="106"/>
      <c r="AB9" s="107"/>
      <c r="AC9" s="154">
        <f t="shared" si="6"/>
        <v>0</v>
      </c>
      <c r="AD9" s="424" t="s">
        <v>2</v>
      </c>
      <c r="AE9" s="106">
        <v>2</v>
      </c>
      <c r="AF9" s="187">
        <f>12360*$B$107</f>
        <v>11210.52</v>
      </c>
      <c r="AG9" s="161">
        <f>AF9*AE9</f>
        <v>22421.04</v>
      </c>
      <c r="AH9" s="171"/>
      <c r="AI9" s="161"/>
      <c r="AJ9" s="106"/>
      <c r="AK9" s="107"/>
      <c r="AL9" s="154">
        <f t="shared" si="7"/>
        <v>0</v>
      </c>
      <c r="AM9" s="458" t="s">
        <v>2</v>
      </c>
      <c r="AN9" s="317">
        <v>0.5</v>
      </c>
      <c r="AO9" s="250">
        <f>12360*$B$107</f>
        <v>11210.52</v>
      </c>
      <c r="AP9" s="248">
        <f>AO9*AN9</f>
        <v>5605.26</v>
      </c>
      <c r="AQ9" s="328"/>
      <c r="AR9" s="248"/>
      <c r="AS9" s="317"/>
      <c r="AT9" s="318"/>
      <c r="AU9" s="316">
        <f t="shared" si="5"/>
        <v>0</v>
      </c>
      <c r="AV9" s="501">
        <f t="shared" si="0"/>
        <v>0</v>
      </c>
      <c r="AW9" s="501">
        <f t="shared" si="1"/>
        <v>0</v>
      </c>
    </row>
    <row r="10" spans="1:49" ht="12.75">
      <c r="A10" s="61" t="s">
        <v>68</v>
      </c>
      <c r="B10" s="424" t="s">
        <v>2</v>
      </c>
      <c r="C10" s="248">
        <v>1</v>
      </c>
      <c r="D10" s="250">
        <f>12360*$B$107</f>
        <v>11210.52</v>
      </c>
      <c r="E10" s="248">
        <f>D10*C10</f>
        <v>11210.52</v>
      </c>
      <c r="F10" s="328"/>
      <c r="G10" s="248"/>
      <c r="H10" s="248"/>
      <c r="I10" s="315"/>
      <c r="J10" s="321">
        <f t="shared" si="3"/>
        <v>0</v>
      </c>
      <c r="K10" s="322">
        <f t="shared" si="2"/>
        <v>11210.52</v>
      </c>
      <c r="L10" s="458" t="s">
        <v>2</v>
      </c>
      <c r="M10" s="317">
        <v>1</v>
      </c>
      <c r="N10" s="250">
        <f>12360*$B$107</f>
        <v>11210.52</v>
      </c>
      <c r="O10" s="248">
        <f>N10*M10</f>
        <v>11210.52</v>
      </c>
      <c r="P10" s="328"/>
      <c r="Q10" s="248"/>
      <c r="R10" s="317"/>
      <c r="S10" s="318"/>
      <c r="T10" s="316">
        <f t="shared" si="4"/>
        <v>0</v>
      </c>
      <c r="U10" s="458" t="s">
        <v>2</v>
      </c>
      <c r="V10" s="106"/>
      <c r="W10" s="187">
        <f>12360*$B$107</f>
        <v>11210.52</v>
      </c>
      <c r="X10" s="161">
        <f>W10*V10</f>
        <v>0</v>
      </c>
      <c r="Y10" s="171"/>
      <c r="Z10" s="161"/>
      <c r="AA10" s="106"/>
      <c r="AB10" s="107"/>
      <c r="AC10" s="154">
        <f t="shared" si="6"/>
        <v>0</v>
      </c>
      <c r="AD10" s="424" t="s">
        <v>2</v>
      </c>
      <c r="AE10" s="106"/>
      <c r="AF10" s="187">
        <f>12360*$B$107</f>
        <v>11210.52</v>
      </c>
      <c r="AG10" s="161">
        <f>AF10*AE10</f>
        <v>0</v>
      </c>
      <c r="AH10" s="171"/>
      <c r="AI10" s="161"/>
      <c r="AJ10" s="106"/>
      <c r="AK10" s="107"/>
      <c r="AL10" s="154">
        <f t="shared" si="7"/>
        <v>0</v>
      </c>
      <c r="AM10" s="458" t="s">
        <v>2</v>
      </c>
      <c r="AN10" s="317"/>
      <c r="AO10" s="250">
        <f>12360*$B$107</f>
        <v>11210.52</v>
      </c>
      <c r="AP10" s="248">
        <f>AO10*AN10</f>
        <v>0</v>
      </c>
      <c r="AQ10" s="328"/>
      <c r="AR10" s="248"/>
      <c r="AS10" s="317"/>
      <c r="AT10" s="318"/>
      <c r="AU10" s="316">
        <f t="shared" si="5"/>
        <v>0</v>
      </c>
      <c r="AV10" s="501">
        <f t="shared" si="0"/>
        <v>0</v>
      </c>
      <c r="AW10" s="501">
        <f t="shared" si="1"/>
        <v>0</v>
      </c>
    </row>
    <row r="11" spans="1:49" ht="12.75">
      <c r="A11" s="61" t="s">
        <v>69</v>
      </c>
      <c r="B11" s="424" t="s">
        <v>2</v>
      </c>
      <c r="C11" s="248">
        <v>2</v>
      </c>
      <c r="D11" s="250">
        <f>12360*$B$107</f>
        <v>11210.52</v>
      </c>
      <c r="E11" s="248">
        <f>D11*C11</f>
        <v>22421.04</v>
      </c>
      <c r="F11" s="328"/>
      <c r="G11" s="248"/>
      <c r="H11" s="248"/>
      <c r="I11" s="315"/>
      <c r="J11" s="321">
        <f t="shared" si="3"/>
        <v>0</v>
      </c>
      <c r="K11" s="322">
        <f t="shared" si="2"/>
        <v>22421.04</v>
      </c>
      <c r="L11" s="458" t="s">
        <v>2</v>
      </c>
      <c r="M11" s="317">
        <v>0.5</v>
      </c>
      <c r="N11" s="250">
        <f>12360*$B$107</f>
        <v>11210.52</v>
      </c>
      <c r="O11" s="248">
        <f>N11*M11</f>
        <v>5605.26</v>
      </c>
      <c r="P11" s="328"/>
      <c r="Q11" s="248"/>
      <c r="R11" s="317"/>
      <c r="S11" s="318"/>
      <c r="T11" s="316">
        <f t="shared" si="4"/>
        <v>0</v>
      </c>
      <c r="U11" s="458" t="s">
        <v>2</v>
      </c>
      <c r="V11" s="106">
        <v>1</v>
      </c>
      <c r="W11" s="187">
        <f>12360*$B$107</f>
        <v>11210.52</v>
      </c>
      <c r="X11" s="161">
        <f>W11*V11</f>
        <v>11210.52</v>
      </c>
      <c r="Y11" s="171"/>
      <c r="Z11" s="161"/>
      <c r="AA11" s="106"/>
      <c r="AB11" s="107"/>
      <c r="AC11" s="154">
        <f t="shared" si="6"/>
        <v>0</v>
      </c>
      <c r="AD11" s="424" t="s">
        <v>2</v>
      </c>
      <c r="AE11" s="106">
        <v>0.5</v>
      </c>
      <c r="AF11" s="187">
        <f>12360*$B$107</f>
        <v>11210.52</v>
      </c>
      <c r="AG11" s="161">
        <f>AF11*AE11</f>
        <v>5605.26</v>
      </c>
      <c r="AH11" s="171"/>
      <c r="AI11" s="161"/>
      <c r="AJ11" s="106"/>
      <c r="AK11" s="107"/>
      <c r="AL11" s="154">
        <f t="shared" si="7"/>
        <v>0</v>
      </c>
      <c r="AM11" s="458" t="s">
        <v>2</v>
      </c>
      <c r="AN11" s="317"/>
      <c r="AO11" s="250">
        <f>12360*$B$107</f>
        <v>11210.52</v>
      </c>
      <c r="AP11" s="248">
        <f>AO11*AN11</f>
        <v>0</v>
      </c>
      <c r="AQ11" s="328"/>
      <c r="AR11" s="248"/>
      <c r="AS11" s="317"/>
      <c r="AT11" s="318"/>
      <c r="AU11" s="316">
        <f t="shared" si="5"/>
        <v>0</v>
      </c>
      <c r="AV11" s="501">
        <f t="shared" si="0"/>
        <v>0</v>
      </c>
      <c r="AW11" s="501">
        <f t="shared" si="1"/>
        <v>0</v>
      </c>
    </row>
    <row r="12" spans="1:49" ht="12.75">
      <c r="A12" s="61" t="s">
        <v>70</v>
      </c>
      <c r="B12" s="424" t="s">
        <v>2</v>
      </c>
      <c r="C12" s="248">
        <v>2</v>
      </c>
      <c r="D12" s="250">
        <f>12360*$B$107</f>
        <v>11210.52</v>
      </c>
      <c r="E12" s="248">
        <f>D12*C12</f>
        <v>22421.04</v>
      </c>
      <c r="F12" s="328"/>
      <c r="G12" s="248"/>
      <c r="H12" s="248"/>
      <c r="I12" s="315"/>
      <c r="J12" s="321">
        <f t="shared" si="3"/>
        <v>0</v>
      </c>
      <c r="K12" s="322">
        <f t="shared" si="2"/>
        <v>22421.04</v>
      </c>
      <c r="L12" s="458" t="s">
        <v>2</v>
      </c>
      <c r="M12" s="317">
        <v>0.5</v>
      </c>
      <c r="N12" s="250">
        <f>12360*$B$107</f>
        <v>11210.52</v>
      </c>
      <c r="O12" s="248">
        <f>N12*M12</f>
        <v>5605.26</v>
      </c>
      <c r="P12" s="328"/>
      <c r="Q12" s="248"/>
      <c r="R12" s="317"/>
      <c r="S12" s="318"/>
      <c r="T12" s="316">
        <f t="shared" si="4"/>
        <v>0</v>
      </c>
      <c r="U12" s="458" t="s">
        <v>2</v>
      </c>
      <c r="V12" s="106">
        <v>1</v>
      </c>
      <c r="W12" s="187">
        <f>12360*$B$107</f>
        <v>11210.52</v>
      </c>
      <c r="X12" s="161">
        <f>W12*V12</f>
        <v>11210.52</v>
      </c>
      <c r="Y12" s="171"/>
      <c r="Z12" s="161"/>
      <c r="AA12" s="106"/>
      <c r="AB12" s="107"/>
      <c r="AC12" s="154">
        <f t="shared" si="6"/>
        <v>0</v>
      </c>
      <c r="AD12" s="424" t="s">
        <v>2</v>
      </c>
      <c r="AE12" s="106">
        <v>0.5</v>
      </c>
      <c r="AF12" s="187">
        <f>12360*$B$107</f>
        <v>11210.52</v>
      </c>
      <c r="AG12" s="161">
        <f>AF12*AE12</f>
        <v>5605.26</v>
      </c>
      <c r="AH12" s="171"/>
      <c r="AI12" s="161"/>
      <c r="AJ12" s="106"/>
      <c r="AK12" s="107"/>
      <c r="AL12" s="154">
        <f t="shared" si="7"/>
        <v>0</v>
      </c>
      <c r="AM12" s="458" t="s">
        <v>2</v>
      </c>
      <c r="AN12" s="317"/>
      <c r="AO12" s="250">
        <f>12360*$B$107</f>
        <v>11210.52</v>
      </c>
      <c r="AP12" s="248">
        <f>AO12*AN12</f>
        <v>0</v>
      </c>
      <c r="AQ12" s="328"/>
      <c r="AR12" s="248"/>
      <c r="AS12" s="317"/>
      <c r="AT12" s="318"/>
      <c r="AU12" s="316">
        <f t="shared" si="5"/>
        <v>0</v>
      </c>
      <c r="AV12" s="501">
        <f t="shared" si="0"/>
        <v>0</v>
      </c>
      <c r="AW12" s="501">
        <f t="shared" si="1"/>
        <v>0</v>
      </c>
    </row>
    <row r="13" spans="1:49" s="155" customFormat="1" ht="25.5">
      <c r="A13" s="150" t="s">
        <v>76</v>
      </c>
      <c r="B13" s="426" t="s">
        <v>2</v>
      </c>
      <c r="C13" s="249">
        <v>36</v>
      </c>
      <c r="D13" s="295">
        <f>(199566.5/12)*0.5</f>
        <v>8315.270833333334</v>
      </c>
      <c r="E13" s="323"/>
      <c r="F13" s="323"/>
      <c r="G13" s="249">
        <f>D13*12+D13*12+D13*12</f>
        <v>299349.75</v>
      </c>
      <c r="H13" s="249"/>
      <c r="I13" s="329"/>
      <c r="J13" s="302">
        <f t="shared" si="3"/>
        <v>299349.75</v>
      </c>
      <c r="K13" s="325">
        <f t="shared" si="2"/>
        <v>299349.75</v>
      </c>
      <c r="L13" s="459" t="s">
        <v>2</v>
      </c>
      <c r="M13" s="330">
        <v>12</v>
      </c>
      <c r="N13" s="249">
        <f>D13</f>
        <v>8315.270833333334</v>
      </c>
      <c r="O13" s="323"/>
      <c r="P13" s="323"/>
      <c r="Q13" s="323">
        <f>M13*N13</f>
        <v>99783.25</v>
      </c>
      <c r="R13" s="326"/>
      <c r="S13" s="331"/>
      <c r="T13" s="332">
        <f t="shared" si="4"/>
        <v>99783.25</v>
      </c>
      <c r="U13" s="459" t="s">
        <v>2</v>
      </c>
      <c r="V13" s="157">
        <v>12</v>
      </c>
      <c r="W13" s="153">
        <f>M13</f>
        <v>12</v>
      </c>
      <c r="X13" s="156"/>
      <c r="Y13" s="156"/>
      <c r="Z13" s="156">
        <f>G13/3</f>
        <v>99783.25</v>
      </c>
      <c r="AA13" s="152"/>
      <c r="AB13" s="242"/>
      <c r="AC13" s="183">
        <f t="shared" si="6"/>
        <v>99783.25</v>
      </c>
      <c r="AD13" s="425" t="s">
        <v>2</v>
      </c>
      <c r="AE13" s="157">
        <v>12</v>
      </c>
      <c r="AF13" s="153">
        <f>V13</f>
        <v>12</v>
      </c>
      <c r="AG13" s="156"/>
      <c r="AH13" s="156"/>
      <c r="AI13" s="156">
        <f>G13/3</f>
        <v>99783.25</v>
      </c>
      <c r="AJ13" s="152"/>
      <c r="AK13" s="242"/>
      <c r="AL13" s="183">
        <f t="shared" si="7"/>
        <v>99783.25</v>
      </c>
      <c r="AM13" s="459" t="s">
        <v>2</v>
      </c>
      <c r="AN13" s="330"/>
      <c r="AO13" s="249"/>
      <c r="AP13" s="323"/>
      <c r="AQ13" s="323"/>
      <c r="AR13" s="323">
        <f>AN13*AO13</f>
        <v>0</v>
      </c>
      <c r="AS13" s="326"/>
      <c r="AT13" s="331"/>
      <c r="AU13" s="332">
        <f t="shared" si="5"/>
        <v>0</v>
      </c>
      <c r="AV13" s="501">
        <f t="shared" si="0"/>
        <v>0</v>
      </c>
      <c r="AW13" s="501">
        <f t="shared" si="1"/>
        <v>0</v>
      </c>
    </row>
    <row r="14" spans="1:49" s="287" customFormat="1" ht="45">
      <c r="A14" s="412" t="s">
        <v>147</v>
      </c>
      <c r="B14" s="427" t="s">
        <v>2</v>
      </c>
      <c r="C14" s="279">
        <v>40</v>
      </c>
      <c r="D14" s="280">
        <v>1058</v>
      </c>
      <c r="E14" s="279"/>
      <c r="F14" s="279"/>
      <c r="G14" s="279"/>
      <c r="H14" s="279"/>
      <c r="I14" s="281">
        <f>C14*D14+17</f>
        <v>42337</v>
      </c>
      <c r="J14" s="281"/>
      <c r="K14" s="291">
        <f>I14</f>
        <v>42337</v>
      </c>
      <c r="L14" s="460" t="s">
        <v>2</v>
      </c>
      <c r="M14" s="333">
        <v>12</v>
      </c>
      <c r="N14" s="289">
        <v>1058</v>
      </c>
      <c r="O14" s="289"/>
      <c r="P14" s="289"/>
      <c r="Q14" s="289"/>
      <c r="R14" s="334"/>
      <c r="S14" s="335">
        <f>M14*N14</f>
        <v>12696</v>
      </c>
      <c r="T14" s="336">
        <f>S14</f>
        <v>12696</v>
      </c>
      <c r="U14" s="460" t="s">
        <v>2</v>
      </c>
      <c r="V14" s="282">
        <v>12</v>
      </c>
      <c r="W14" s="283">
        <v>1058</v>
      </c>
      <c r="X14" s="283"/>
      <c r="Y14" s="283"/>
      <c r="Z14" s="283"/>
      <c r="AA14" s="284"/>
      <c r="AB14" s="285">
        <f>V14*W14</f>
        <v>12696</v>
      </c>
      <c r="AC14" s="286">
        <f>AB14</f>
        <v>12696</v>
      </c>
      <c r="AD14" s="460" t="s">
        <v>2</v>
      </c>
      <c r="AE14" s="282">
        <v>12</v>
      </c>
      <c r="AF14" s="283">
        <v>1058</v>
      </c>
      <c r="AG14" s="283"/>
      <c r="AH14" s="283"/>
      <c r="AI14" s="283"/>
      <c r="AJ14" s="284"/>
      <c r="AK14" s="285">
        <f>AE14*AF14</f>
        <v>12696</v>
      </c>
      <c r="AL14" s="286">
        <f>AK14</f>
        <v>12696</v>
      </c>
      <c r="AM14" s="460" t="s">
        <v>2</v>
      </c>
      <c r="AN14" s="333"/>
      <c r="AO14" s="289"/>
      <c r="AP14" s="289"/>
      <c r="AQ14" s="289"/>
      <c r="AR14" s="289"/>
      <c r="AS14" s="334"/>
      <c r="AT14" s="335">
        <f>AN14*AO14</f>
        <v>0</v>
      </c>
      <c r="AU14" s="336">
        <f>AT14</f>
        <v>0</v>
      </c>
      <c r="AV14" s="501">
        <f t="shared" si="0"/>
        <v>0</v>
      </c>
      <c r="AW14" s="501">
        <f t="shared" si="1"/>
        <v>0</v>
      </c>
    </row>
    <row r="15" spans="1:49" ht="15" customHeight="1">
      <c r="A15" s="24" t="s">
        <v>5</v>
      </c>
      <c r="B15" s="428"/>
      <c r="C15" s="251"/>
      <c r="D15" s="251"/>
      <c r="E15" s="337">
        <f>SUM(E5:E13)</f>
        <v>121515.72</v>
      </c>
      <c r="F15" s="337">
        <f>SUM(F5:F13)</f>
        <v>336743</v>
      </c>
      <c r="G15" s="337">
        <f>SUM(G5:G13)</f>
        <v>299349.75</v>
      </c>
      <c r="H15" s="337">
        <f>SUM(H4:H13)</f>
        <v>57921.3</v>
      </c>
      <c r="I15" s="337">
        <f>SUM(I4:I14)</f>
        <v>42337</v>
      </c>
      <c r="J15" s="337">
        <f>F15+G15+I15</f>
        <v>678429.75</v>
      </c>
      <c r="K15" s="338">
        <f>SUM(E15:I15)</f>
        <v>857866.77</v>
      </c>
      <c r="L15" s="461"/>
      <c r="M15" s="339"/>
      <c r="N15" s="340"/>
      <c r="O15" s="254">
        <f>SUM(O5:O13)</f>
        <v>44842.08</v>
      </c>
      <c r="P15" s="254">
        <f>SUM(P5:P13)</f>
        <v>60467</v>
      </c>
      <c r="Q15" s="254">
        <f>SUM(Q5:Q13)</f>
        <v>99783.25</v>
      </c>
      <c r="R15" s="254">
        <f>SUM(R5:R13)</f>
        <v>19307.100000000002</v>
      </c>
      <c r="S15" s="254">
        <f>SUM(S5:S14)</f>
        <v>12696</v>
      </c>
      <c r="T15" s="431">
        <f>SUM(P15:Q15)</f>
        <v>160250.25</v>
      </c>
      <c r="U15" s="461"/>
      <c r="V15" s="101"/>
      <c r="W15" s="108"/>
      <c r="X15" s="166">
        <f>SUM(X5:X13)</f>
        <v>33631.56</v>
      </c>
      <c r="Y15" s="166">
        <f>SUM(Y5:Y13)</f>
        <v>114282</v>
      </c>
      <c r="Z15" s="166">
        <f>SUM(Z5:Z13)</f>
        <v>99783.25</v>
      </c>
      <c r="AA15" s="166">
        <f>SUM(AA5:AA13)</f>
        <v>19307.100000000002</v>
      </c>
      <c r="AB15" s="166">
        <f>SUM(AB5:AB14)</f>
        <v>12696</v>
      </c>
      <c r="AC15" s="485">
        <f>SUM(Y15:Z15)</f>
        <v>214065.25</v>
      </c>
      <c r="AD15" s="428"/>
      <c r="AE15" s="101"/>
      <c r="AF15" s="108"/>
      <c r="AG15" s="166">
        <f>SUM(AG5:AG13)</f>
        <v>33631.560000000005</v>
      </c>
      <c r="AH15" s="166">
        <f>SUM(AH5:AH13)</f>
        <v>119996</v>
      </c>
      <c r="AI15" s="166">
        <f>SUM(AI5:AI13)</f>
        <v>99783.25</v>
      </c>
      <c r="AJ15" s="166">
        <f>SUM(AJ5:AJ13)</f>
        <v>19307.100000000002</v>
      </c>
      <c r="AK15" s="166">
        <f>SUM(AK5:AK14)</f>
        <v>12696</v>
      </c>
      <c r="AL15" s="166">
        <f>SUM(AH15:AI15)</f>
        <v>219779.25</v>
      </c>
      <c r="AM15" s="461"/>
      <c r="AN15" s="339"/>
      <c r="AO15" s="340"/>
      <c r="AP15" s="254">
        <f>SUM(AP5:AP13)</f>
        <v>5605.26</v>
      </c>
      <c r="AQ15" s="254">
        <f>SUM(AQ5:AQ13)</f>
        <v>41999</v>
      </c>
      <c r="AR15" s="254">
        <f>SUM(AR5:AR13)</f>
        <v>0</v>
      </c>
      <c r="AS15" s="254">
        <f>SUM(AS5:AS13)</f>
        <v>0</v>
      </c>
      <c r="AT15" s="254">
        <f>SUM(AT5:AT14)</f>
        <v>0</v>
      </c>
      <c r="AU15" s="431">
        <f>SUM(AQ15:AR15)</f>
        <v>41999</v>
      </c>
      <c r="AV15" s="501">
        <f t="shared" si="0"/>
        <v>0</v>
      </c>
      <c r="AW15" s="501">
        <f t="shared" si="1"/>
        <v>0</v>
      </c>
    </row>
    <row r="16" spans="1:49" ht="15" customHeight="1">
      <c r="A16" s="116" t="s">
        <v>10</v>
      </c>
      <c r="B16" s="420"/>
      <c r="C16" s="248"/>
      <c r="D16" s="248"/>
      <c r="E16" s="315"/>
      <c r="F16" s="315"/>
      <c r="G16" s="315"/>
      <c r="H16" s="315"/>
      <c r="I16" s="315"/>
      <c r="J16" s="321">
        <f t="shared" si="3"/>
        <v>0</v>
      </c>
      <c r="K16" s="322"/>
      <c r="L16" s="462"/>
      <c r="M16" s="317"/>
      <c r="N16" s="317"/>
      <c r="O16" s="318"/>
      <c r="P16" s="318"/>
      <c r="Q16" s="318"/>
      <c r="R16" s="318"/>
      <c r="S16" s="318"/>
      <c r="T16" s="319"/>
      <c r="U16" s="462"/>
      <c r="V16" s="106"/>
      <c r="W16" s="106"/>
      <c r="X16" s="107"/>
      <c r="Y16" s="107"/>
      <c r="Z16" s="107"/>
      <c r="AA16" s="107"/>
      <c r="AB16" s="107"/>
      <c r="AC16" s="109"/>
      <c r="AD16" s="420"/>
      <c r="AE16" s="106"/>
      <c r="AF16" s="106"/>
      <c r="AG16" s="107"/>
      <c r="AH16" s="107"/>
      <c r="AI16" s="107"/>
      <c r="AJ16" s="107"/>
      <c r="AK16" s="107"/>
      <c r="AL16" s="109"/>
      <c r="AM16" s="462"/>
      <c r="AN16" s="317"/>
      <c r="AO16" s="317"/>
      <c r="AP16" s="318"/>
      <c r="AQ16" s="318"/>
      <c r="AR16" s="318"/>
      <c r="AS16" s="318"/>
      <c r="AT16" s="318"/>
      <c r="AU16" s="319"/>
      <c r="AV16" s="501">
        <f t="shared" si="0"/>
        <v>0</v>
      </c>
      <c r="AW16" s="501">
        <f t="shared" si="1"/>
        <v>0</v>
      </c>
    </row>
    <row r="17" spans="1:49" ht="15" customHeight="1">
      <c r="A17" s="117" t="s">
        <v>81</v>
      </c>
      <c r="B17" s="424" t="s">
        <v>57</v>
      </c>
      <c r="C17" s="248">
        <v>2</v>
      </c>
      <c r="D17" s="248">
        <v>3500</v>
      </c>
      <c r="E17" s="429"/>
      <c r="F17" s="315">
        <f>D17*1</f>
        <v>3500</v>
      </c>
      <c r="G17" s="302">
        <f>D17*1</f>
        <v>3500</v>
      </c>
      <c r="H17" s="302"/>
      <c r="I17" s="302"/>
      <c r="J17" s="321">
        <f t="shared" si="3"/>
        <v>7000</v>
      </c>
      <c r="K17" s="342">
        <f aca="true" t="shared" si="8" ref="K17:K24">SUM(E17:H17)</f>
        <v>7000</v>
      </c>
      <c r="L17" s="458" t="s">
        <v>57</v>
      </c>
      <c r="M17" s="343">
        <v>1</v>
      </c>
      <c r="N17" s="248">
        <v>3500</v>
      </c>
      <c r="O17" s="429"/>
      <c r="P17" s="315"/>
      <c r="Q17" s="249">
        <f>N17*1</f>
        <v>3500</v>
      </c>
      <c r="R17" s="315"/>
      <c r="S17" s="315"/>
      <c r="T17" s="322">
        <f>SUM(P17:Q17)</f>
        <v>3500</v>
      </c>
      <c r="U17" s="458" t="s">
        <v>57</v>
      </c>
      <c r="V17" s="125"/>
      <c r="W17" s="161"/>
      <c r="X17" s="486"/>
      <c r="Y17" s="173"/>
      <c r="Z17" s="186">
        <f>W17*1</f>
        <v>0</v>
      </c>
      <c r="AA17" s="173"/>
      <c r="AB17" s="173"/>
      <c r="AC17" s="189">
        <f>SUM(Y17:Z17)</f>
        <v>0</v>
      </c>
      <c r="AD17" s="424" t="s">
        <v>57</v>
      </c>
      <c r="AE17" s="125">
        <v>1</v>
      </c>
      <c r="AF17" s="161">
        <v>3500</v>
      </c>
      <c r="AG17" s="486"/>
      <c r="AH17" s="173"/>
      <c r="AI17" s="186"/>
      <c r="AJ17" s="173"/>
      <c r="AK17" s="173"/>
      <c r="AL17" s="189">
        <f>SUM(AH17:AI17)</f>
        <v>0</v>
      </c>
      <c r="AM17" s="458" t="s">
        <v>57</v>
      </c>
      <c r="AN17" s="343">
        <v>1</v>
      </c>
      <c r="AO17" s="248">
        <v>3500</v>
      </c>
      <c r="AP17" s="429"/>
      <c r="AQ17" s="315">
        <f>AO17</f>
        <v>3500</v>
      </c>
      <c r="AR17" s="249"/>
      <c r="AS17" s="315"/>
      <c r="AT17" s="315"/>
      <c r="AU17" s="322">
        <f>SUM(AQ17:AR17)</f>
        <v>3500</v>
      </c>
      <c r="AV17" s="501">
        <f t="shared" si="0"/>
        <v>0</v>
      </c>
      <c r="AW17" s="501">
        <f t="shared" si="1"/>
        <v>0</v>
      </c>
    </row>
    <row r="18" spans="1:49" ht="31.5" customHeight="1">
      <c r="A18" s="160" t="s">
        <v>78</v>
      </c>
      <c r="B18" s="430" t="s">
        <v>57</v>
      </c>
      <c r="C18" s="249">
        <v>2</v>
      </c>
      <c r="D18" s="249">
        <v>800</v>
      </c>
      <c r="E18" s="323"/>
      <c r="F18" s="323"/>
      <c r="G18" s="249"/>
      <c r="H18" s="344">
        <f aca="true" t="shared" si="9" ref="H18:H23">C18*D18</f>
        <v>1600</v>
      </c>
      <c r="I18" s="302"/>
      <c r="J18" s="321">
        <f t="shared" si="3"/>
        <v>0</v>
      </c>
      <c r="K18" s="342">
        <f t="shared" si="8"/>
        <v>1600</v>
      </c>
      <c r="L18" s="463" t="s">
        <v>57</v>
      </c>
      <c r="M18" s="249">
        <v>2</v>
      </c>
      <c r="N18" s="249">
        <f>D18</f>
        <v>800</v>
      </c>
      <c r="O18" s="323"/>
      <c r="P18" s="323"/>
      <c r="Q18" s="345"/>
      <c r="R18" s="302">
        <f>H18/3</f>
        <v>533.3333333333334</v>
      </c>
      <c r="S18" s="302"/>
      <c r="T18" s="322">
        <f aca="true" t="shared" si="10" ref="T18:T24">SUM(P18:Q18)</f>
        <v>0</v>
      </c>
      <c r="U18" s="463" t="s">
        <v>57</v>
      </c>
      <c r="V18" s="153">
        <v>2</v>
      </c>
      <c r="W18" s="153">
        <f>M18</f>
        <v>2</v>
      </c>
      <c r="X18" s="156"/>
      <c r="Y18" s="156"/>
      <c r="Z18" s="176"/>
      <c r="AA18" s="159">
        <f>H18/3</f>
        <v>533.3333333333334</v>
      </c>
      <c r="AB18" s="159"/>
      <c r="AC18" s="189">
        <f aca="true" t="shared" si="11" ref="AC18:AC24">SUM(Y18:Z18)</f>
        <v>0</v>
      </c>
      <c r="AD18" s="495" t="s">
        <v>57</v>
      </c>
      <c r="AE18" s="153">
        <v>2</v>
      </c>
      <c r="AF18" s="153">
        <f>V18</f>
        <v>2</v>
      </c>
      <c r="AG18" s="156"/>
      <c r="AH18" s="156"/>
      <c r="AI18" s="176"/>
      <c r="AJ18" s="159">
        <f>H18/3</f>
        <v>533.3333333333334</v>
      </c>
      <c r="AK18" s="159"/>
      <c r="AL18" s="189">
        <f aca="true" t="shared" si="12" ref="AL18:AL24">SUM(AH18:AI18)</f>
        <v>0</v>
      </c>
      <c r="AM18" s="463" t="s">
        <v>57</v>
      </c>
      <c r="AN18" s="249"/>
      <c r="AO18" s="249"/>
      <c r="AP18" s="323"/>
      <c r="AQ18" s="323"/>
      <c r="AR18" s="345"/>
      <c r="AS18" s="302"/>
      <c r="AT18" s="302"/>
      <c r="AU18" s="322">
        <f>SUM(AQ18:AR18)</f>
        <v>0</v>
      </c>
      <c r="AV18" s="501">
        <f t="shared" si="0"/>
        <v>0</v>
      </c>
      <c r="AW18" s="501">
        <f t="shared" si="1"/>
        <v>0</v>
      </c>
    </row>
    <row r="19" spans="1:49" ht="43.5" customHeight="1">
      <c r="A19" s="158" t="s">
        <v>79</v>
      </c>
      <c r="B19" s="430" t="s">
        <v>57</v>
      </c>
      <c r="C19" s="249">
        <v>1</v>
      </c>
      <c r="D19" s="249">
        <v>800</v>
      </c>
      <c r="E19" s="323"/>
      <c r="F19" s="323"/>
      <c r="G19" s="249"/>
      <c r="H19" s="344">
        <f t="shared" si="9"/>
        <v>800</v>
      </c>
      <c r="I19" s="302"/>
      <c r="J19" s="321">
        <f t="shared" si="3"/>
        <v>0</v>
      </c>
      <c r="K19" s="342">
        <f t="shared" si="8"/>
        <v>800</v>
      </c>
      <c r="L19" s="463" t="s">
        <v>57</v>
      </c>
      <c r="M19" s="249">
        <v>1</v>
      </c>
      <c r="N19" s="249">
        <f>D19</f>
        <v>800</v>
      </c>
      <c r="O19" s="323"/>
      <c r="P19" s="323"/>
      <c r="Q19" s="345"/>
      <c r="R19" s="302">
        <f aca="true" t="shared" si="13" ref="R19:R24">H19/3</f>
        <v>266.6666666666667</v>
      </c>
      <c r="S19" s="302"/>
      <c r="T19" s="322">
        <f t="shared" si="10"/>
        <v>0</v>
      </c>
      <c r="U19" s="463" t="s">
        <v>57</v>
      </c>
      <c r="V19" s="153">
        <v>1</v>
      </c>
      <c r="W19" s="153">
        <f>M19</f>
        <v>1</v>
      </c>
      <c r="X19" s="156"/>
      <c r="Y19" s="156"/>
      <c r="Z19" s="176"/>
      <c r="AA19" s="159">
        <f aca="true" t="shared" si="14" ref="AA19:AA24">H19/3</f>
        <v>266.6666666666667</v>
      </c>
      <c r="AB19" s="159"/>
      <c r="AC19" s="189">
        <f t="shared" si="11"/>
        <v>0</v>
      </c>
      <c r="AD19" s="495" t="s">
        <v>57</v>
      </c>
      <c r="AE19" s="153">
        <v>1</v>
      </c>
      <c r="AF19" s="153">
        <f>V19</f>
        <v>1</v>
      </c>
      <c r="AG19" s="156"/>
      <c r="AH19" s="156"/>
      <c r="AI19" s="176"/>
      <c r="AJ19" s="159">
        <f aca="true" t="shared" si="15" ref="AJ19:AJ24">H19/3</f>
        <v>266.6666666666667</v>
      </c>
      <c r="AK19" s="159"/>
      <c r="AL19" s="189">
        <f t="shared" si="12"/>
        <v>0</v>
      </c>
      <c r="AM19" s="463" t="s">
        <v>57</v>
      </c>
      <c r="AN19" s="249"/>
      <c r="AO19" s="249"/>
      <c r="AP19" s="323"/>
      <c r="AQ19" s="323"/>
      <c r="AR19" s="345"/>
      <c r="AS19" s="302"/>
      <c r="AT19" s="302"/>
      <c r="AU19" s="322">
        <f>SUM(AQ19:AR19)</f>
        <v>0</v>
      </c>
      <c r="AV19" s="501">
        <f t="shared" si="0"/>
        <v>0</v>
      </c>
      <c r="AW19" s="501">
        <f t="shared" si="1"/>
        <v>0</v>
      </c>
    </row>
    <row r="20" spans="1:49" ht="51">
      <c r="A20" s="160" t="s">
        <v>80</v>
      </c>
      <c r="B20" s="430" t="s">
        <v>57</v>
      </c>
      <c r="C20" s="249">
        <v>1</v>
      </c>
      <c r="D20" s="249">
        <v>800</v>
      </c>
      <c r="E20" s="323"/>
      <c r="F20" s="323"/>
      <c r="G20" s="249"/>
      <c r="H20" s="344">
        <f t="shared" si="9"/>
        <v>800</v>
      </c>
      <c r="I20" s="302"/>
      <c r="J20" s="321">
        <f t="shared" si="3"/>
        <v>0</v>
      </c>
      <c r="K20" s="342">
        <f t="shared" si="8"/>
        <v>800</v>
      </c>
      <c r="L20" s="463"/>
      <c r="M20" s="248">
        <v>0</v>
      </c>
      <c r="N20" s="249"/>
      <c r="O20" s="259"/>
      <c r="P20" s="259"/>
      <c r="Q20" s="346"/>
      <c r="R20" s="302">
        <f t="shared" si="13"/>
        <v>266.6666666666667</v>
      </c>
      <c r="S20" s="302"/>
      <c r="T20" s="322">
        <f t="shared" si="10"/>
        <v>0</v>
      </c>
      <c r="U20" s="463"/>
      <c r="V20" s="161">
        <v>0</v>
      </c>
      <c r="W20" s="153"/>
      <c r="X20" s="162"/>
      <c r="Y20" s="162"/>
      <c r="Z20" s="177"/>
      <c r="AA20" s="159">
        <f t="shared" si="14"/>
        <v>266.6666666666667</v>
      </c>
      <c r="AB20" s="159"/>
      <c r="AC20" s="189">
        <f t="shared" si="11"/>
        <v>0</v>
      </c>
      <c r="AD20" s="495"/>
      <c r="AE20" s="161">
        <v>0</v>
      </c>
      <c r="AF20" s="153"/>
      <c r="AG20" s="162"/>
      <c r="AH20" s="162"/>
      <c r="AI20" s="177"/>
      <c r="AJ20" s="159">
        <f t="shared" si="15"/>
        <v>266.6666666666667</v>
      </c>
      <c r="AK20" s="159"/>
      <c r="AL20" s="189">
        <f t="shared" si="12"/>
        <v>0</v>
      </c>
      <c r="AM20" s="463"/>
      <c r="AN20" s="248"/>
      <c r="AO20" s="249"/>
      <c r="AP20" s="259"/>
      <c r="AQ20" s="259"/>
      <c r="AR20" s="346"/>
      <c r="AS20" s="302"/>
      <c r="AT20" s="302"/>
      <c r="AU20" s="322">
        <f>SUM(AQ20:AR20)</f>
        <v>0</v>
      </c>
      <c r="AV20" s="501">
        <f t="shared" si="0"/>
        <v>0</v>
      </c>
      <c r="AW20" s="501">
        <f t="shared" si="1"/>
        <v>0</v>
      </c>
    </row>
    <row r="21" spans="1:49" ht="38.25">
      <c r="A21" s="160" t="s">
        <v>92</v>
      </c>
      <c r="B21" s="430" t="s">
        <v>57</v>
      </c>
      <c r="C21" s="249">
        <v>1</v>
      </c>
      <c r="D21" s="249">
        <v>800</v>
      </c>
      <c r="E21" s="323"/>
      <c r="F21" s="323"/>
      <c r="G21" s="249"/>
      <c r="H21" s="344">
        <f t="shared" si="9"/>
        <v>800</v>
      </c>
      <c r="I21" s="302"/>
      <c r="J21" s="321">
        <f t="shared" si="3"/>
        <v>0</v>
      </c>
      <c r="K21" s="342">
        <f t="shared" si="8"/>
        <v>800</v>
      </c>
      <c r="L21" s="463" t="s">
        <v>57</v>
      </c>
      <c r="M21" s="248">
        <v>1</v>
      </c>
      <c r="N21" s="249">
        <f>D21</f>
        <v>800</v>
      </c>
      <c r="O21" s="259"/>
      <c r="P21" s="259"/>
      <c r="Q21" s="346"/>
      <c r="R21" s="302">
        <f t="shared" si="13"/>
        <v>266.6666666666667</v>
      </c>
      <c r="S21" s="302"/>
      <c r="T21" s="322">
        <f t="shared" si="10"/>
        <v>0</v>
      </c>
      <c r="U21" s="463" t="s">
        <v>57</v>
      </c>
      <c r="V21" s="161">
        <v>1</v>
      </c>
      <c r="W21" s="153">
        <f>M21</f>
        <v>1</v>
      </c>
      <c r="X21" s="162"/>
      <c r="Y21" s="162"/>
      <c r="Z21" s="177"/>
      <c r="AA21" s="159">
        <f t="shared" si="14"/>
        <v>266.6666666666667</v>
      </c>
      <c r="AB21" s="159"/>
      <c r="AC21" s="189">
        <f t="shared" si="11"/>
        <v>0</v>
      </c>
      <c r="AD21" s="495" t="s">
        <v>57</v>
      </c>
      <c r="AE21" s="161">
        <v>1</v>
      </c>
      <c r="AF21" s="153">
        <f>V21</f>
        <v>1</v>
      </c>
      <c r="AG21" s="162"/>
      <c r="AH21" s="162"/>
      <c r="AI21" s="177"/>
      <c r="AJ21" s="159">
        <f t="shared" si="15"/>
        <v>266.6666666666667</v>
      </c>
      <c r="AK21" s="159"/>
      <c r="AL21" s="189">
        <f t="shared" si="12"/>
        <v>0</v>
      </c>
      <c r="AM21" s="463" t="s">
        <v>57</v>
      </c>
      <c r="AN21" s="248"/>
      <c r="AO21" s="249"/>
      <c r="AP21" s="259"/>
      <c r="AQ21" s="259"/>
      <c r="AR21" s="346"/>
      <c r="AS21" s="302"/>
      <c r="AT21" s="302"/>
      <c r="AU21" s="322">
        <f>SUM(AQ21:AR21)</f>
        <v>0</v>
      </c>
      <c r="AV21" s="501">
        <f t="shared" si="0"/>
        <v>0</v>
      </c>
      <c r="AW21" s="501">
        <f t="shared" si="1"/>
        <v>0</v>
      </c>
    </row>
    <row r="22" spans="1:49" ht="38.25">
      <c r="A22" s="160" t="s">
        <v>119</v>
      </c>
      <c r="B22" s="430" t="s">
        <v>57</v>
      </c>
      <c r="C22" s="249">
        <v>1</v>
      </c>
      <c r="D22" s="249">
        <v>800</v>
      </c>
      <c r="E22" s="323"/>
      <c r="F22" s="323"/>
      <c r="G22" s="249"/>
      <c r="H22" s="344">
        <f t="shared" si="9"/>
        <v>800</v>
      </c>
      <c r="I22" s="302"/>
      <c r="J22" s="321">
        <f t="shared" si="3"/>
        <v>0</v>
      </c>
      <c r="K22" s="342">
        <f t="shared" si="8"/>
        <v>800</v>
      </c>
      <c r="L22" s="463"/>
      <c r="M22" s="248"/>
      <c r="N22" s="249"/>
      <c r="O22" s="259"/>
      <c r="P22" s="259"/>
      <c r="Q22" s="346"/>
      <c r="R22" s="302">
        <f t="shared" si="13"/>
        <v>266.6666666666667</v>
      </c>
      <c r="S22" s="302"/>
      <c r="T22" s="322">
        <f t="shared" si="10"/>
        <v>0</v>
      </c>
      <c r="U22" s="463"/>
      <c r="V22" s="161"/>
      <c r="W22" s="153"/>
      <c r="X22" s="162"/>
      <c r="Y22" s="162"/>
      <c r="Z22" s="177"/>
      <c r="AA22" s="159">
        <f t="shared" si="14"/>
        <v>266.6666666666667</v>
      </c>
      <c r="AB22" s="159"/>
      <c r="AC22" s="189">
        <f t="shared" si="11"/>
        <v>0</v>
      </c>
      <c r="AD22" s="495"/>
      <c r="AE22" s="161"/>
      <c r="AF22" s="153"/>
      <c r="AG22" s="162"/>
      <c r="AH22" s="162"/>
      <c r="AI22" s="177"/>
      <c r="AJ22" s="159">
        <f t="shared" si="15"/>
        <v>266.6666666666667</v>
      </c>
      <c r="AK22" s="159"/>
      <c r="AL22" s="189">
        <f t="shared" si="12"/>
        <v>0</v>
      </c>
      <c r="AM22" s="463"/>
      <c r="AN22" s="248"/>
      <c r="AO22" s="249"/>
      <c r="AP22" s="259"/>
      <c r="AQ22" s="259"/>
      <c r="AR22" s="346"/>
      <c r="AS22" s="302"/>
      <c r="AT22" s="302"/>
      <c r="AU22" s="322">
        <f>SUM(AQ22:AR22)</f>
        <v>0</v>
      </c>
      <c r="AV22" s="501">
        <f t="shared" si="0"/>
        <v>0</v>
      </c>
      <c r="AW22" s="501">
        <f t="shared" si="1"/>
        <v>0</v>
      </c>
    </row>
    <row r="23" spans="1:49" ht="25.5">
      <c r="A23" s="160" t="s">
        <v>93</v>
      </c>
      <c r="B23" s="430" t="s">
        <v>57</v>
      </c>
      <c r="C23" s="249">
        <v>1</v>
      </c>
      <c r="D23" s="249">
        <v>800</v>
      </c>
      <c r="E23" s="323"/>
      <c r="F23" s="323"/>
      <c r="G23" s="249"/>
      <c r="H23" s="344">
        <f t="shared" si="9"/>
        <v>800</v>
      </c>
      <c r="I23" s="302"/>
      <c r="J23" s="321">
        <f t="shared" si="3"/>
        <v>0</v>
      </c>
      <c r="K23" s="342">
        <f t="shared" si="8"/>
        <v>800</v>
      </c>
      <c r="L23" s="463"/>
      <c r="M23" s="248"/>
      <c r="N23" s="249"/>
      <c r="O23" s="259"/>
      <c r="P23" s="259"/>
      <c r="Q23" s="346"/>
      <c r="R23" s="302">
        <f t="shared" si="13"/>
        <v>266.6666666666667</v>
      </c>
      <c r="S23" s="302"/>
      <c r="T23" s="322">
        <f t="shared" si="10"/>
        <v>0</v>
      </c>
      <c r="U23" s="463"/>
      <c r="V23" s="161"/>
      <c r="W23" s="153"/>
      <c r="X23" s="162"/>
      <c r="Y23" s="162"/>
      <c r="Z23" s="177"/>
      <c r="AA23" s="159">
        <f t="shared" si="14"/>
        <v>266.6666666666667</v>
      </c>
      <c r="AB23" s="159"/>
      <c r="AC23" s="189">
        <f t="shared" si="11"/>
        <v>0</v>
      </c>
      <c r="AD23" s="495"/>
      <c r="AE23" s="161"/>
      <c r="AF23" s="153"/>
      <c r="AG23" s="162"/>
      <c r="AH23" s="162"/>
      <c r="AI23" s="177"/>
      <c r="AJ23" s="159">
        <f t="shared" si="15"/>
        <v>266.6666666666667</v>
      </c>
      <c r="AK23" s="159"/>
      <c r="AL23" s="189">
        <f t="shared" si="12"/>
        <v>0</v>
      </c>
      <c r="AM23" s="463"/>
      <c r="AN23" s="248"/>
      <c r="AO23" s="249"/>
      <c r="AP23" s="259"/>
      <c r="AQ23" s="259"/>
      <c r="AR23" s="346"/>
      <c r="AS23" s="302"/>
      <c r="AT23" s="302"/>
      <c r="AU23" s="322"/>
      <c r="AV23" s="501">
        <f t="shared" si="0"/>
        <v>0</v>
      </c>
      <c r="AW23" s="501">
        <f t="shared" si="1"/>
        <v>0</v>
      </c>
    </row>
    <row r="24" spans="1:49" s="118" customFormat="1" ht="12.75">
      <c r="A24" s="416" t="s">
        <v>94</v>
      </c>
      <c r="B24" s="497" t="s">
        <v>57</v>
      </c>
      <c r="C24" s="248">
        <v>15</v>
      </c>
      <c r="D24" s="248">
        <v>800</v>
      </c>
      <c r="E24" s="259"/>
      <c r="F24" s="259">
        <f>3*D24</f>
        <v>2400</v>
      </c>
      <c r="G24" s="248"/>
      <c r="H24" s="248">
        <f>C24*D24-4*800</f>
        <v>8800</v>
      </c>
      <c r="I24" s="315"/>
      <c r="J24" s="321">
        <f t="shared" si="3"/>
        <v>2400</v>
      </c>
      <c r="K24" s="448">
        <f t="shared" si="8"/>
        <v>11200</v>
      </c>
      <c r="L24" s="512" t="s">
        <v>57</v>
      </c>
      <c r="M24" s="256">
        <v>1</v>
      </c>
      <c r="N24" s="248">
        <f>D24</f>
        <v>800</v>
      </c>
      <c r="O24" s="259"/>
      <c r="P24" s="259">
        <f>1*N24</f>
        <v>800</v>
      </c>
      <c r="Q24" s="347"/>
      <c r="R24" s="321">
        <f t="shared" si="13"/>
        <v>2933.3333333333335</v>
      </c>
      <c r="S24" s="321"/>
      <c r="T24" s="322">
        <f t="shared" si="10"/>
        <v>800</v>
      </c>
      <c r="U24" s="512" t="s">
        <v>57</v>
      </c>
      <c r="V24" s="163">
        <v>1</v>
      </c>
      <c r="W24" s="161">
        <v>800</v>
      </c>
      <c r="X24" s="162"/>
      <c r="Y24" s="162">
        <f>1*D24</f>
        <v>800</v>
      </c>
      <c r="Z24" s="164"/>
      <c r="AA24" s="186">
        <f t="shared" si="14"/>
        <v>2933.3333333333335</v>
      </c>
      <c r="AB24" s="186"/>
      <c r="AC24" s="189">
        <f t="shared" si="11"/>
        <v>800</v>
      </c>
      <c r="AD24" s="513" t="s">
        <v>57</v>
      </c>
      <c r="AE24" s="163">
        <v>1</v>
      </c>
      <c r="AF24" s="161">
        <v>800</v>
      </c>
      <c r="AG24" s="162"/>
      <c r="AH24" s="162">
        <f>AF24</f>
        <v>800</v>
      </c>
      <c r="AI24" s="164"/>
      <c r="AJ24" s="186">
        <f t="shared" si="15"/>
        <v>2933.3333333333335</v>
      </c>
      <c r="AK24" s="186"/>
      <c r="AL24" s="189">
        <f t="shared" si="12"/>
        <v>800</v>
      </c>
      <c r="AM24" s="512" t="s">
        <v>57</v>
      </c>
      <c r="AN24" s="256"/>
      <c r="AO24" s="248"/>
      <c r="AP24" s="259"/>
      <c r="AQ24" s="259"/>
      <c r="AR24" s="347"/>
      <c r="AS24" s="321"/>
      <c r="AT24" s="321"/>
      <c r="AU24" s="322"/>
      <c r="AV24" s="514">
        <f t="shared" si="0"/>
        <v>0</v>
      </c>
      <c r="AW24" s="514">
        <f t="shared" si="1"/>
        <v>0</v>
      </c>
    </row>
    <row r="25" spans="1:49" ht="15" customHeight="1">
      <c r="A25" s="116"/>
      <c r="B25" s="424"/>
      <c r="C25" s="248"/>
      <c r="D25" s="248"/>
      <c r="E25" s="315"/>
      <c r="F25" s="315"/>
      <c r="G25" s="315"/>
      <c r="H25" s="315"/>
      <c r="I25" s="315"/>
      <c r="J25" s="321">
        <f t="shared" si="3"/>
        <v>0</v>
      </c>
      <c r="K25" s="322"/>
      <c r="L25" s="458"/>
      <c r="M25" s="317"/>
      <c r="N25" s="248"/>
      <c r="O25" s="315"/>
      <c r="P25" s="315"/>
      <c r="Q25" s="315"/>
      <c r="R25" s="315"/>
      <c r="S25" s="315"/>
      <c r="T25" s="322"/>
      <c r="U25" s="458"/>
      <c r="V25" s="106"/>
      <c r="W25" s="161"/>
      <c r="X25" s="173"/>
      <c r="Y25" s="173"/>
      <c r="Z25" s="173"/>
      <c r="AA25" s="173"/>
      <c r="AB25" s="173"/>
      <c r="AC25" s="189"/>
      <c r="AD25" s="424"/>
      <c r="AE25" s="106"/>
      <c r="AF25" s="161"/>
      <c r="AG25" s="173"/>
      <c r="AH25" s="173"/>
      <c r="AI25" s="173"/>
      <c r="AJ25" s="173"/>
      <c r="AK25" s="173"/>
      <c r="AL25" s="189"/>
      <c r="AM25" s="458"/>
      <c r="AN25" s="317"/>
      <c r="AO25" s="248"/>
      <c r="AP25" s="315"/>
      <c r="AQ25" s="315"/>
      <c r="AR25" s="315"/>
      <c r="AS25" s="315"/>
      <c r="AT25" s="315"/>
      <c r="AU25" s="322"/>
      <c r="AV25" s="501">
        <f t="shared" si="0"/>
        <v>0</v>
      </c>
      <c r="AW25" s="501">
        <f t="shared" si="1"/>
        <v>0</v>
      </c>
    </row>
    <row r="26" spans="1:49" ht="15" customHeight="1">
      <c r="A26" s="24" t="s">
        <v>4</v>
      </c>
      <c r="B26" s="428"/>
      <c r="C26" s="252"/>
      <c r="D26" s="253"/>
      <c r="E26" s="252"/>
      <c r="F26" s="254">
        <f>SUM(F16:F25)</f>
        <v>5900</v>
      </c>
      <c r="G26" s="254">
        <f>SUM(G16:G25)</f>
        <v>3500</v>
      </c>
      <c r="H26" s="254">
        <f>SUM(H17:H24)</f>
        <v>14400</v>
      </c>
      <c r="I26" s="254"/>
      <c r="J26" s="254">
        <f t="shared" si="3"/>
        <v>9400</v>
      </c>
      <c r="K26" s="431">
        <f>SUM(K17:K24)</f>
        <v>23800</v>
      </c>
      <c r="L26" s="461"/>
      <c r="M26" s="339"/>
      <c r="N26" s="253"/>
      <c r="O26" s="252"/>
      <c r="P26" s="254">
        <f>SUM(P16:P25)</f>
        <v>800</v>
      </c>
      <c r="Q26" s="254">
        <f>SUM(Q16:Q25)</f>
        <v>3500</v>
      </c>
      <c r="R26" s="254">
        <f>SUM(R17:R24)</f>
        <v>4800</v>
      </c>
      <c r="S26" s="254"/>
      <c r="T26" s="431">
        <f>SUM(T17:T24)</f>
        <v>4300</v>
      </c>
      <c r="U26" s="461"/>
      <c r="V26" s="101"/>
      <c r="W26" s="191"/>
      <c r="X26" s="190"/>
      <c r="Y26" s="166">
        <f>SUM(Y16:Y25)</f>
        <v>800</v>
      </c>
      <c r="Z26" s="166">
        <f>SUM(Z16:Z25)</f>
        <v>0</v>
      </c>
      <c r="AA26" s="166">
        <f>SUM(AA17:AA24)</f>
        <v>4800</v>
      </c>
      <c r="AB26" s="166"/>
      <c r="AC26" s="485">
        <f>SUM(AC17:AC24)</f>
        <v>800</v>
      </c>
      <c r="AD26" s="428"/>
      <c r="AE26" s="101"/>
      <c r="AF26" s="191"/>
      <c r="AG26" s="190"/>
      <c r="AH26" s="166">
        <f>SUM(AH16:AH25)</f>
        <v>800</v>
      </c>
      <c r="AI26" s="166">
        <f>SUM(AI16:AI25)</f>
        <v>0</v>
      </c>
      <c r="AJ26" s="166">
        <f>SUM(AJ17:AJ24)</f>
        <v>4800</v>
      </c>
      <c r="AK26" s="166"/>
      <c r="AL26" s="485">
        <f>SUM(AL17:AL24)</f>
        <v>800</v>
      </c>
      <c r="AM26" s="461"/>
      <c r="AN26" s="339"/>
      <c r="AO26" s="253"/>
      <c r="AP26" s="252"/>
      <c r="AQ26" s="254">
        <f>SUM(AQ16:AQ25)</f>
        <v>3500</v>
      </c>
      <c r="AR26" s="254">
        <f>SUM(AR16:AR25)</f>
        <v>0</v>
      </c>
      <c r="AS26" s="254">
        <f>SUM(AS17:AS24)</f>
        <v>0</v>
      </c>
      <c r="AT26" s="254"/>
      <c r="AU26" s="431">
        <f>SUM(AU17:AU24)</f>
        <v>3500</v>
      </c>
      <c r="AV26" s="501">
        <f t="shared" si="0"/>
        <v>0</v>
      </c>
      <c r="AW26" s="501">
        <f t="shared" si="1"/>
        <v>0</v>
      </c>
    </row>
    <row r="27" spans="1:49" ht="15" customHeight="1">
      <c r="A27" s="116" t="s">
        <v>11</v>
      </c>
      <c r="B27" s="424"/>
      <c r="C27" s="248"/>
      <c r="D27" s="248"/>
      <c r="E27" s="248"/>
      <c r="F27" s="248"/>
      <c r="G27" s="248"/>
      <c r="H27" s="315"/>
      <c r="I27" s="315"/>
      <c r="J27" s="321">
        <f t="shared" si="3"/>
        <v>0</v>
      </c>
      <c r="K27" s="322"/>
      <c r="L27" s="458"/>
      <c r="M27" s="317"/>
      <c r="N27" s="248"/>
      <c r="O27" s="248"/>
      <c r="P27" s="248"/>
      <c r="Q27" s="248"/>
      <c r="R27" s="315"/>
      <c r="S27" s="315"/>
      <c r="T27" s="322"/>
      <c r="U27" s="458"/>
      <c r="V27" s="106"/>
      <c r="W27" s="161"/>
      <c r="X27" s="161"/>
      <c r="Y27" s="161"/>
      <c r="Z27" s="161"/>
      <c r="AA27" s="173"/>
      <c r="AB27" s="173"/>
      <c r="AC27" s="189"/>
      <c r="AD27" s="424"/>
      <c r="AE27" s="106"/>
      <c r="AF27" s="161"/>
      <c r="AG27" s="161"/>
      <c r="AH27" s="161"/>
      <c r="AI27" s="161"/>
      <c r="AJ27" s="173"/>
      <c r="AK27" s="173"/>
      <c r="AL27" s="189"/>
      <c r="AM27" s="458"/>
      <c r="AN27" s="317"/>
      <c r="AO27" s="248"/>
      <c r="AP27" s="248"/>
      <c r="AQ27" s="248"/>
      <c r="AR27" s="248"/>
      <c r="AS27" s="315"/>
      <c r="AT27" s="315"/>
      <c r="AU27" s="322"/>
      <c r="AV27" s="501">
        <f t="shared" si="0"/>
        <v>0</v>
      </c>
      <c r="AW27" s="501">
        <f t="shared" si="1"/>
        <v>0</v>
      </c>
    </row>
    <row r="28" spans="1:49" ht="15" customHeight="1">
      <c r="A28" s="117" t="s">
        <v>48</v>
      </c>
      <c r="B28" s="424" t="s">
        <v>49</v>
      </c>
      <c r="C28" s="248">
        <v>1</v>
      </c>
      <c r="D28" s="248">
        <v>5000</v>
      </c>
      <c r="E28" s="248"/>
      <c r="F28" s="248">
        <f>D28*1</f>
        <v>5000</v>
      </c>
      <c r="G28" s="249"/>
      <c r="H28" s="249">
        <f>D28</f>
        <v>5000</v>
      </c>
      <c r="I28" s="329"/>
      <c r="J28" s="321">
        <f t="shared" si="3"/>
        <v>5000</v>
      </c>
      <c r="K28" s="322">
        <f>SUM(E28:H28)</f>
        <v>10000</v>
      </c>
      <c r="L28" s="458" t="s">
        <v>49</v>
      </c>
      <c r="M28" s="317">
        <v>1</v>
      </c>
      <c r="N28" s="248">
        <f>D28</f>
        <v>5000</v>
      </c>
      <c r="O28" s="248"/>
      <c r="P28" s="248">
        <f>N28*M28</f>
        <v>5000</v>
      </c>
      <c r="Q28" s="249"/>
      <c r="R28" s="315">
        <f>H28/3</f>
        <v>1666.6666666666667</v>
      </c>
      <c r="S28" s="315"/>
      <c r="T28" s="322">
        <f>SUM(O28:R28)</f>
        <v>6666.666666666667</v>
      </c>
      <c r="U28" s="458" t="s">
        <v>49</v>
      </c>
      <c r="V28" s="106"/>
      <c r="W28" s="161">
        <f>M28</f>
        <v>1</v>
      </c>
      <c r="X28" s="161"/>
      <c r="Y28" s="161">
        <f>W28*V28</f>
        <v>0</v>
      </c>
      <c r="Z28" s="153"/>
      <c r="AA28" s="173">
        <f>H28/3</f>
        <v>1666.6666666666667</v>
      </c>
      <c r="AB28" s="173"/>
      <c r="AC28" s="189">
        <f>SUM(X28:AA28)</f>
        <v>1666.6666666666667</v>
      </c>
      <c r="AD28" s="424" t="s">
        <v>49</v>
      </c>
      <c r="AE28" s="106"/>
      <c r="AF28" s="161">
        <f>V28</f>
        <v>0</v>
      </c>
      <c r="AG28" s="161"/>
      <c r="AH28" s="161">
        <f>AF28*AE28</f>
        <v>0</v>
      </c>
      <c r="AI28" s="153"/>
      <c r="AJ28" s="173">
        <f>H28/3</f>
        <v>1666.6666666666667</v>
      </c>
      <c r="AK28" s="173"/>
      <c r="AL28" s="189">
        <f>SUM(AG28:AJ28)</f>
        <v>1666.6666666666667</v>
      </c>
      <c r="AM28" s="458" t="s">
        <v>49</v>
      </c>
      <c r="AN28" s="317"/>
      <c r="AO28" s="248"/>
      <c r="AP28" s="248"/>
      <c r="AQ28" s="248">
        <f>AO28*AN28</f>
        <v>0</v>
      </c>
      <c r="AR28" s="249"/>
      <c r="AS28" s="315">
        <f>AI28/3</f>
        <v>0</v>
      </c>
      <c r="AT28" s="315"/>
      <c r="AU28" s="322">
        <f>SUM(AP28:AS28)</f>
        <v>0</v>
      </c>
      <c r="AV28" s="501">
        <f t="shared" si="0"/>
        <v>0</v>
      </c>
      <c r="AW28" s="501">
        <f t="shared" si="1"/>
        <v>0</v>
      </c>
    </row>
    <row r="29" spans="1:49" ht="15" customHeight="1">
      <c r="A29" s="116"/>
      <c r="B29" s="424"/>
      <c r="C29" s="248"/>
      <c r="D29" s="248"/>
      <c r="E29" s="248"/>
      <c r="F29" s="248"/>
      <c r="G29" s="248"/>
      <c r="H29" s="315"/>
      <c r="I29" s="315"/>
      <c r="J29" s="321">
        <f t="shared" si="3"/>
        <v>0</v>
      </c>
      <c r="K29" s="322"/>
      <c r="L29" s="458"/>
      <c r="M29" s="317"/>
      <c r="N29" s="248"/>
      <c r="O29" s="248"/>
      <c r="P29" s="248"/>
      <c r="Q29" s="248"/>
      <c r="R29" s="315"/>
      <c r="S29" s="315"/>
      <c r="T29" s="322"/>
      <c r="U29" s="458"/>
      <c r="V29" s="106"/>
      <c r="W29" s="161"/>
      <c r="X29" s="161"/>
      <c r="Y29" s="161"/>
      <c r="Z29" s="161"/>
      <c r="AA29" s="173"/>
      <c r="AB29" s="173"/>
      <c r="AC29" s="189"/>
      <c r="AD29" s="424"/>
      <c r="AE29" s="106"/>
      <c r="AF29" s="161"/>
      <c r="AG29" s="161"/>
      <c r="AH29" s="161"/>
      <c r="AI29" s="161"/>
      <c r="AJ29" s="173"/>
      <c r="AK29" s="173"/>
      <c r="AL29" s="189"/>
      <c r="AM29" s="458"/>
      <c r="AN29" s="317"/>
      <c r="AO29" s="248"/>
      <c r="AP29" s="248"/>
      <c r="AQ29" s="248"/>
      <c r="AR29" s="248"/>
      <c r="AS29" s="315"/>
      <c r="AT29" s="315"/>
      <c r="AU29" s="322"/>
      <c r="AV29" s="501">
        <f t="shared" si="0"/>
        <v>0</v>
      </c>
      <c r="AW29" s="501">
        <f t="shared" si="1"/>
        <v>0</v>
      </c>
    </row>
    <row r="30" spans="1:49" s="136" customFormat="1" ht="15" customHeight="1">
      <c r="A30" s="24" t="s">
        <v>3</v>
      </c>
      <c r="B30" s="428"/>
      <c r="C30" s="254"/>
      <c r="D30" s="255"/>
      <c r="E30" s="254"/>
      <c r="F30" s="254">
        <f>SUM(F27:F29)</f>
        <v>5000</v>
      </c>
      <c r="G30" s="254">
        <f>SUM(G27:G29)</f>
        <v>0</v>
      </c>
      <c r="H30" s="337">
        <f>SUM(H28)</f>
        <v>5000</v>
      </c>
      <c r="I30" s="348"/>
      <c r="J30" s="337">
        <f t="shared" si="3"/>
        <v>5000</v>
      </c>
      <c r="K30" s="338">
        <f>SUM(K28)</f>
        <v>10000</v>
      </c>
      <c r="L30" s="461"/>
      <c r="M30" s="341"/>
      <c r="N30" s="255"/>
      <c r="O30" s="254"/>
      <c r="P30" s="254">
        <f>SUM(P27:P29)</f>
        <v>5000</v>
      </c>
      <c r="Q30" s="254"/>
      <c r="R30" s="254">
        <f>SUM(R27:R29)</f>
        <v>1666.6666666666667</v>
      </c>
      <c r="S30" s="254"/>
      <c r="T30" s="431">
        <f>SUM(T27:T29)</f>
        <v>6666.666666666667</v>
      </c>
      <c r="U30" s="461"/>
      <c r="V30" s="100"/>
      <c r="W30" s="192"/>
      <c r="X30" s="166"/>
      <c r="Y30" s="166">
        <f>SUM(Y27:Y29)</f>
        <v>0</v>
      </c>
      <c r="Z30" s="166">
        <f>SUM(Z27:Z29)</f>
        <v>0</v>
      </c>
      <c r="AA30" s="166">
        <f>SUM(AA27:AA29)</f>
        <v>1666.6666666666667</v>
      </c>
      <c r="AB30" s="166"/>
      <c r="AC30" s="485">
        <f>SUM(AC27:AC29)</f>
        <v>1666.6666666666667</v>
      </c>
      <c r="AD30" s="428"/>
      <c r="AE30" s="100"/>
      <c r="AF30" s="192"/>
      <c r="AG30" s="166"/>
      <c r="AH30" s="166">
        <f>SUM(AH27:AH29)</f>
        <v>0</v>
      </c>
      <c r="AI30" s="166">
        <f>SUM(AI27:AI29)</f>
        <v>0</v>
      </c>
      <c r="AJ30" s="166">
        <f>SUM(AJ27:AJ29)</f>
        <v>1666.6666666666667</v>
      </c>
      <c r="AK30" s="166"/>
      <c r="AL30" s="485">
        <f>SUM(AL27:AL29)</f>
        <v>1666.6666666666667</v>
      </c>
      <c r="AM30" s="461"/>
      <c r="AN30" s="341"/>
      <c r="AO30" s="255"/>
      <c r="AP30" s="254"/>
      <c r="AQ30" s="254">
        <f>SUM(AQ27:AQ29)</f>
        <v>0</v>
      </c>
      <c r="AR30" s="254"/>
      <c r="AS30" s="254">
        <f>SUM(AS27:AS29)</f>
        <v>0</v>
      </c>
      <c r="AT30" s="254"/>
      <c r="AU30" s="431">
        <f>SUM(AU27:AU29)</f>
        <v>0</v>
      </c>
      <c r="AV30" s="501">
        <f t="shared" si="0"/>
        <v>0</v>
      </c>
      <c r="AW30" s="501">
        <f t="shared" si="1"/>
        <v>0</v>
      </c>
    </row>
    <row r="31" spans="1:49" ht="15" customHeight="1">
      <c r="A31" s="413" t="s">
        <v>42</v>
      </c>
      <c r="B31" s="424"/>
      <c r="C31" s="248"/>
      <c r="D31" s="248"/>
      <c r="E31" s="315"/>
      <c r="F31" s="315"/>
      <c r="G31" s="315"/>
      <c r="H31" s="315"/>
      <c r="I31" s="315"/>
      <c r="J31" s="321">
        <f t="shared" si="3"/>
        <v>0</v>
      </c>
      <c r="K31" s="322"/>
      <c r="L31" s="458"/>
      <c r="M31" s="317"/>
      <c r="N31" s="248"/>
      <c r="O31" s="315"/>
      <c r="P31" s="315"/>
      <c r="Q31" s="315"/>
      <c r="R31" s="315"/>
      <c r="S31" s="315"/>
      <c r="T31" s="322"/>
      <c r="U31" s="458"/>
      <c r="V31" s="106"/>
      <c r="W31" s="161"/>
      <c r="X31" s="173"/>
      <c r="Y31" s="173"/>
      <c r="Z31" s="173"/>
      <c r="AA31" s="173"/>
      <c r="AB31" s="173"/>
      <c r="AC31" s="189"/>
      <c r="AD31" s="424"/>
      <c r="AE31" s="106"/>
      <c r="AF31" s="161"/>
      <c r="AG31" s="173"/>
      <c r="AH31" s="173"/>
      <c r="AI31" s="173"/>
      <c r="AJ31" s="173"/>
      <c r="AK31" s="173"/>
      <c r="AL31" s="189"/>
      <c r="AM31" s="458"/>
      <c r="AN31" s="317"/>
      <c r="AO31" s="248"/>
      <c r="AP31" s="315"/>
      <c r="AQ31" s="315"/>
      <c r="AR31" s="315"/>
      <c r="AS31" s="315"/>
      <c r="AT31" s="315"/>
      <c r="AU31" s="322"/>
      <c r="AV31" s="501">
        <f t="shared" si="0"/>
        <v>0</v>
      </c>
      <c r="AW31" s="501">
        <f t="shared" si="1"/>
        <v>0</v>
      </c>
    </row>
    <row r="32" spans="1:49" ht="15" customHeight="1">
      <c r="A32" s="119" t="s">
        <v>50</v>
      </c>
      <c r="B32" s="424" t="s">
        <v>51</v>
      </c>
      <c r="C32" s="248">
        <v>36</v>
      </c>
      <c r="D32" s="248">
        <v>190</v>
      </c>
      <c r="E32" s="248"/>
      <c r="F32" s="248">
        <f>D32*C32</f>
        <v>6840</v>
      </c>
      <c r="G32" s="249">
        <f>C32*800</f>
        <v>28800</v>
      </c>
      <c r="H32" s="315"/>
      <c r="I32" s="315"/>
      <c r="J32" s="321">
        <f t="shared" si="3"/>
        <v>35640</v>
      </c>
      <c r="K32" s="322">
        <f>SUM(E32:I32)</f>
        <v>35640</v>
      </c>
      <c r="L32" s="458" t="s">
        <v>51</v>
      </c>
      <c r="M32" s="317">
        <v>8</v>
      </c>
      <c r="N32" s="248">
        <f>D32</f>
        <v>190</v>
      </c>
      <c r="O32" s="248"/>
      <c r="P32" s="248">
        <f>N32*M32</f>
        <v>1520</v>
      </c>
      <c r="Q32" s="248">
        <f>G32/3</f>
        <v>9600</v>
      </c>
      <c r="R32" s="315"/>
      <c r="S32" s="315"/>
      <c r="T32" s="322">
        <f>SUM(P32:Q32)</f>
        <v>11120</v>
      </c>
      <c r="U32" s="458" t="s">
        <v>51</v>
      </c>
      <c r="V32" s="106">
        <v>12</v>
      </c>
      <c r="W32" s="161">
        <v>190</v>
      </c>
      <c r="X32" s="161"/>
      <c r="Y32" s="161">
        <f>W32*V32</f>
        <v>2280</v>
      </c>
      <c r="Z32" s="161">
        <f>G32/3</f>
        <v>9600</v>
      </c>
      <c r="AA32" s="173"/>
      <c r="AB32" s="173"/>
      <c r="AC32" s="189">
        <f>SUM(Y32:Z32)</f>
        <v>11880</v>
      </c>
      <c r="AD32" s="424" t="s">
        <v>51</v>
      </c>
      <c r="AE32" s="106">
        <v>12</v>
      </c>
      <c r="AF32" s="161">
        <v>190</v>
      </c>
      <c r="AG32" s="161"/>
      <c r="AH32" s="161">
        <f>AF32*AE32</f>
        <v>2280</v>
      </c>
      <c r="AI32" s="161">
        <f>G32/3</f>
        <v>9600</v>
      </c>
      <c r="AJ32" s="173"/>
      <c r="AK32" s="173"/>
      <c r="AL32" s="189">
        <f>SUM(AH32:AI32)</f>
        <v>11880</v>
      </c>
      <c r="AM32" s="458" t="s">
        <v>51</v>
      </c>
      <c r="AN32" s="317">
        <v>4</v>
      </c>
      <c r="AO32" s="248">
        <v>190</v>
      </c>
      <c r="AP32" s="248"/>
      <c r="AQ32" s="248">
        <f>AO32*AN32</f>
        <v>760</v>
      </c>
      <c r="AR32" s="248"/>
      <c r="AS32" s="315"/>
      <c r="AT32" s="315"/>
      <c r="AU32" s="322">
        <f>SUM(AQ32:AR32)</f>
        <v>760</v>
      </c>
      <c r="AV32" s="501">
        <f t="shared" si="0"/>
        <v>0</v>
      </c>
      <c r="AW32" s="501">
        <f t="shared" si="1"/>
        <v>0</v>
      </c>
    </row>
    <row r="33" spans="1:49" ht="15" customHeight="1">
      <c r="A33" s="119"/>
      <c r="B33" s="424"/>
      <c r="C33" s="248"/>
      <c r="D33" s="248"/>
      <c r="E33" s="248"/>
      <c r="F33" s="248"/>
      <c r="G33" s="248"/>
      <c r="H33" s="315"/>
      <c r="I33" s="315"/>
      <c r="J33" s="321">
        <f t="shared" si="3"/>
        <v>0</v>
      </c>
      <c r="K33" s="322"/>
      <c r="L33" s="458"/>
      <c r="M33" s="317"/>
      <c r="N33" s="248"/>
      <c r="O33" s="248"/>
      <c r="P33" s="248"/>
      <c r="Q33" s="248"/>
      <c r="R33" s="315"/>
      <c r="S33" s="315"/>
      <c r="T33" s="322"/>
      <c r="U33" s="458"/>
      <c r="V33" s="106"/>
      <c r="W33" s="161"/>
      <c r="X33" s="161"/>
      <c r="Y33" s="161"/>
      <c r="Z33" s="161"/>
      <c r="AA33" s="173"/>
      <c r="AB33" s="173"/>
      <c r="AC33" s="189"/>
      <c r="AD33" s="424"/>
      <c r="AE33" s="106"/>
      <c r="AF33" s="161"/>
      <c r="AG33" s="161"/>
      <c r="AH33" s="161"/>
      <c r="AI33" s="161"/>
      <c r="AJ33" s="173"/>
      <c r="AK33" s="173"/>
      <c r="AL33" s="189"/>
      <c r="AM33" s="458"/>
      <c r="AN33" s="317"/>
      <c r="AO33" s="248"/>
      <c r="AP33" s="248"/>
      <c r="AQ33" s="248"/>
      <c r="AR33" s="248"/>
      <c r="AS33" s="315"/>
      <c r="AT33" s="315"/>
      <c r="AU33" s="322"/>
      <c r="AV33" s="501">
        <f t="shared" si="0"/>
        <v>0</v>
      </c>
      <c r="AW33" s="501">
        <f t="shared" si="1"/>
        <v>0</v>
      </c>
    </row>
    <row r="34" spans="1:49" s="136" customFormat="1" ht="15" customHeight="1">
      <c r="A34" s="24" t="s">
        <v>13</v>
      </c>
      <c r="B34" s="428"/>
      <c r="C34" s="254"/>
      <c r="D34" s="255"/>
      <c r="E34" s="254"/>
      <c r="F34" s="254">
        <f>SUM(F31:F33)</f>
        <v>6840</v>
      </c>
      <c r="G34" s="254">
        <f>SUM(G31:G33)</f>
        <v>28800</v>
      </c>
      <c r="H34" s="254"/>
      <c r="I34" s="254"/>
      <c r="J34" s="254">
        <f t="shared" si="3"/>
        <v>35640</v>
      </c>
      <c r="K34" s="338"/>
      <c r="L34" s="461"/>
      <c r="M34" s="341"/>
      <c r="N34" s="255"/>
      <c r="O34" s="254"/>
      <c r="P34" s="254">
        <f>SUM(P31:P33)</f>
        <v>1520</v>
      </c>
      <c r="Q34" s="254">
        <f>SUM(Q31:Q33)</f>
        <v>9600</v>
      </c>
      <c r="R34" s="254">
        <f>SUM(R31:R33)</f>
        <v>0</v>
      </c>
      <c r="S34" s="254"/>
      <c r="T34" s="431">
        <f>SUM(T31:T33)</f>
        <v>11120</v>
      </c>
      <c r="U34" s="461"/>
      <c r="V34" s="100"/>
      <c r="W34" s="192"/>
      <c r="X34" s="166"/>
      <c r="Y34" s="166">
        <f>SUM(Y31:Y33)</f>
        <v>2280</v>
      </c>
      <c r="Z34" s="166">
        <f>SUM(Z31:Z33)</f>
        <v>9600</v>
      </c>
      <c r="AA34" s="166">
        <f>SUM(AA31:AA33)</f>
        <v>0</v>
      </c>
      <c r="AB34" s="166"/>
      <c r="AC34" s="485">
        <f>SUM(AC31:AC33)</f>
        <v>11880</v>
      </c>
      <c r="AD34" s="428"/>
      <c r="AE34" s="100"/>
      <c r="AF34" s="192"/>
      <c r="AG34" s="166"/>
      <c r="AH34" s="166">
        <f>SUM(AH31:AH33)</f>
        <v>2280</v>
      </c>
      <c r="AI34" s="166">
        <f>SUM(AI31:AI33)</f>
        <v>9600</v>
      </c>
      <c r="AJ34" s="166">
        <f>SUM(AJ31:AJ33)</f>
        <v>0</v>
      </c>
      <c r="AK34" s="166"/>
      <c r="AL34" s="485">
        <f>SUM(AL31:AL33)</f>
        <v>11880</v>
      </c>
      <c r="AM34" s="461"/>
      <c r="AN34" s="341"/>
      <c r="AO34" s="255"/>
      <c r="AP34" s="254"/>
      <c r="AQ34" s="254">
        <f>SUM(AQ31:AQ33)</f>
        <v>760</v>
      </c>
      <c r="AR34" s="254">
        <f>SUM(AR31:AR33)</f>
        <v>0</v>
      </c>
      <c r="AS34" s="254">
        <f>SUM(AS31:AS33)</f>
        <v>0</v>
      </c>
      <c r="AT34" s="254"/>
      <c r="AU34" s="431">
        <f>SUM(AU31:AU33)</f>
        <v>760</v>
      </c>
      <c r="AV34" s="501">
        <f t="shared" si="0"/>
        <v>0</v>
      </c>
      <c r="AW34" s="501">
        <f t="shared" si="1"/>
        <v>0</v>
      </c>
    </row>
    <row r="35" spans="1:49" ht="15" customHeight="1">
      <c r="A35" s="116" t="s">
        <v>14</v>
      </c>
      <c r="B35" s="424"/>
      <c r="C35" s="248"/>
      <c r="D35" s="248"/>
      <c r="E35" s="315"/>
      <c r="F35" s="315"/>
      <c r="G35" s="315"/>
      <c r="H35" s="315"/>
      <c r="I35" s="315"/>
      <c r="J35" s="321">
        <f t="shared" si="3"/>
        <v>0</v>
      </c>
      <c r="K35" s="322"/>
      <c r="L35" s="301"/>
      <c r="M35" s="246"/>
      <c r="N35" s="349"/>
      <c r="O35" s="350"/>
      <c r="P35" s="350"/>
      <c r="Q35" s="350"/>
      <c r="R35" s="351"/>
      <c r="S35" s="351"/>
      <c r="T35" s="352"/>
      <c r="U35" s="301"/>
      <c r="V35" s="94"/>
      <c r="W35" s="167"/>
      <c r="X35" s="219"/>
      <c r="Y35" s="219"/>
      <c r="Z35" s="219"/>
      <c r="AA35" s="220"/>
      <c r="AB35" s="220"/>
      <c r="AC35" s="221"/>
      <c r="AD35" s="96"/>
      <c r="AE35" s="94"/>
      <c r="AF35" s="167"/>
      <c r="AG35" s="219"/>
      <c r="AH35" s="219"/>
      <c r="AI35" s="219"/>
      <c r="AJ35" s="220"/>
      <c r="AK35" s="220"/>
      <c r="AL35" s="221"/>
      <c r="AM35" s="301"/>
      <c r="AN35" s="246"/>
      <c r="AO35" s="349"/>
      <c r="AP35" s="350"/>
      <c r="AQ35" s="350"/>
      <c r="AR35" s="350"/>
      <c r="AS35" s="351"/>
      <c r="AT35" s="351"/>
      <c r="AU35" s="352"/>
      <c r="AV35" s="501">
        <f aca="true" t="shared" si="16" ref="AV35:AV57">G35-Q35-Z35-AI35</f>
        <v>0</v>
      </c>
      <c r="AW35" s="501">
        <f aca="true" t="shared" si="17" ref="AW35:AW57">H35-R35-AA35-AJ35</f>
        <v>0</v>
      </c>
    </row>
    <row r="36" spans="1:49" ht="15" customHeight="1">
      <c r="A36" s="120" t="s">
        <v>61</v>
      </c>
      <c r="B36" s="432"/>
      <c r="C36" s="256"/>
      <c r="D36" s="256"/>
      <c r="E36" s="256"/>
      <c r="F36" s="256"/>
      <c r="G36" s="256"/>
      <c r="H36" s="256"/>
      <c r="I36" s="256"/>
      <c r="J36" s="321">
        <f t="shared" si="3"/>
        <v>0</v>
      </c>
      <c r="K36" s="353"/>
      <c r="L36" s="464"/>
      <c r="M36" s="303"/>
      <c r="N36" s="354"/>
      <c r="O36" s="354"/>
      <c r="P36" s="354"/>
      <c r="Q36" s="354"/>
      <c r="R36" s="355"/>
      <c r="S36" s="355"/>
      <c r="T36" s="356"/>
      <c r="U36" s="464"/>
      <c r="V36" s="121"/>
      <c r="W36" s="222"/>
      <c r="X36" s="222"/>
      <c r="Y36" s="222"/>
      <c r="Z36" s="222"/>
      <c r="AA36" s="223"/>
      <c r="AB36" s="223"/>
      <c r="AC36" s="224"/>
      <c r="AD36" s="496"/>
      <c r="AE36" s="121"/>
      <c r="AF36" s="222"/>
      <c r="AG36" s="222"/>
      <c r="AH36" s="222"/>
      <c r="AI36" s="222"/>
      <c r="AJ36" s="223"/>
      <c r="AK36" s="223"/>
      <c r="AL36" s="224"/>
      <c r="AM36" s="464"/>
      <c r="AN36" s="303"/>
      <c r="AO36" s="354"/>
      <c r="AP36" s="354"/>
      <c r="AQ36" s="354"/>
      <c r="AR36" s="354"/>
      <c r="AS36" s="355"/>
      <c r="AT36" s="355"/>
      <c r="AU36" s="356"/>
      <c r="AV36" s="501">
        <f t="shared" si="16"/>
        <v>0</v>
      </c>
      <c r="AW36" s="501">
        <f t="shared" si="17"/>
        <v>0</v>
      </c>
    </row>
    <row r="37" spans="1:49" ht="13.5" customHeight="1">
      <c r="A37" s="240" t="s">
        <v>91</v>
      </c>
      <c r="B37" s="425" t="s">
        <v>54</v>
      </c>
      <c r="C37" s="249">
        <v>18</v>
      </c>
      <c r="D37" s="249">
        <v>200</v>
      </c>
      <c r="E37" s="249"/>
      <c r="F37" s="329"/>
      <c r="G37" s="329">
        <f>D37*C37</f>
        <v>3600</v>
      </c>
      <c r="H37" s="329"/>
      <c r="I37" s="329"/>
      <c r="J37" s="302">
        <f t="shared" si="3"/>
        <v>3600</v>
      </c>
      <c r="K37" s="332">
        <f>SUM(E37:H37)</f>
        <v>3600</v>
      </c>
      <c r="L37" s="458" t="s">
        <v>66</v>
      </c>
      <c r="M37" s="248">
        <f>C37</f>
        <v>18</v>
      </c>
      <c r="N37" s="248">
        <f>D37</f>
        <v>200</v>
      </c>
      <c r="O37" s="328"/>
      <c r="P37" s="315"/>
      <c r="Q37" s="329">
        <f>N37*M37</f>
        <v>3600</v>
      </c>
      <c r="R37" s="315"/>
      <c r="S37" s="315"/>
      <c r="T37" s="332">
        <f>SUM(O37:R37)</f>
        <v>3600</v>
      </c>
      <c r="U37" s="458" t="s">
        <v>66</v>
      </c>
      <c r="V37" s="161"/>
      <c r="W37" s="161"/>
      <c r="X37" s="171"/>
      <c r="Y37" s="173"/>
      <c r="Z37" s="218"/>
      <c r="AA37" s="173"/>
      <c r="AB37" s="173"/>
      <c r="AC37" s="183">
        <f>SUM(X37:AA37)</f>
        <v>0</v>
      </c>
      <c r="AD37" s="424" t="s">
        <v>66</v>
      </c>
      <c r="AE37" s="161" t="str">
        <f>U37</f>
        <v>per  expert/day</v>
      </c>
      <c r="AF37" s="161">
        <f>V37</f>
        <v>0</v>
      </c>
      <c r="AG37" s="171"/>
      <c r="AH37" s="173"/>
      <c r="AI37" s="218"/>
      <c r="AJ37" s="173"/>
      <c r="AK37" s="173"/>
      <c r="AL37" s="183">
        <f>SUM(AG37:AJ37)</f>
        <v>0</v>
      </c>
      <c r="AM37" s="458" t="s">
        <v>66</v>
      </c>
      <c r="AN37" s="248"/>
      <c r="AO37" s="248"/>
      <c r="AP37" s="328"/>
      <c r="AQ37" s="315"/>
      <c r="AR37" s="329"/>
      <c r="AS37" s="315"/>
      <c r="AT37" s="315"/>
      <c r="AU37" s="332"/>
      <c r="AV37" s="501">
        <f t="shared" si="16"/>
        <v>0</v>
      </c>
      <c r="AW37" s="501">
        <f t="shared" si="17"/>
        <v>0</v>
      </c>
    </row>
    <row r="38" spans="1:49" ht="15" customHeight="1">
      <c r="A38" s="122" t="s">
        <v>95</v>
      </c>
      <c r="B38" s="424" t="s">
        <v>58</v>
      </c>
      <c r="C38" s="248">
        <v>1</v>
      </c>
      <c r="D38" s="248">
        <v>1700</v>
      </c>
      <c r="E38" s="328"/>
      <c r="F38" s="315">
        <f>D38</f>
        <v>1700</v>
      </c>
      <c r="G38" s="329"/>
      <c r="H38" s="315"/>
      <c r="I38" s="315"/>
      <c r="J38" s="321">
        <f t="shared" si="3"/>
        <v>1700</v>
      </c>
      <c r="K38" s="316">
        <f>SUM(E38:H38)</f>
        <v>1700</v>
      </c>
      <c r="L38" s="458" t="s">
        <v>58</v>
      </c>
      <c r="M38" s="248">
        <v>1</v>
      </c>
      <c r="N38" s="248">
        <f>D38</f>
        <v>1700</v>
      </c>
      <c r="O38" s="328"/>
      <c r="P38" s="315">
        <f>N38</f>
        <v>1700</v>
      </c>
      <c r="Q38" s="329"/>
      <c r="R38" s="315"/>
      <c r="S38" s="315"/>
      <c r="T38" s="316">
        <f>SUM(O38:R38)</f>
        <v>1700</v>
      </c>
      <c r="U38" s="458" t="s">
        <v>58</v>
      </c>
      <c r="V38" s="161"/>
      <c r="W38" s="161"/>
      <c r="X38" s="171"/>
      <c r="Y38" s="173"/>
      <c r="Z38" s="218"/>
      <c r="AA38" s="173"/>
      <c r="AB38" s="173"/>
      <c r="AC38" s="154">
        <f>SUM(X38:AA38)</f>
        <v>0</v>
      </c>
      <c r="AD38" s="424" t="s">
        <v>58</v>
      </c>
      <c r="AE38" s="161">
        <v>1</v>
      </c>
      <c r="AF38" s="161">
        <f>V38</f>
        <v>0</v>
      </c>
      <c r="AG38" s="171"/>
      <c r="AH38" s="173">
        <f>AF38</f>
        <v>0</v>
      </c>
      <c r="AI38" s="218"/>
      <c r="AJ38" s="173"/>
      <c r="AK38" s="173"/>
      <c r="AL38" s="154">
        <f>SUM(AG38:AJ38)</f>
        <v>0</v>
      </c>
      <c r="AM38" s="458" t="s">
        <v>58</v>
      </c>
      <c r="AN38" s="248"/>
      <c r="AO38" s="248"/>
      <c r="AP38" s="328"/>
      <c r="AQ38" s="315"/>
      <c r="AR38" s="329"/>
      <c r="AS38" s="315"/>
      <c r="AT38" s="315"/>
      <c r="AU38" s="316"/>
      <c r="AV38" s="501">
        <f t="shared" si="16"/>
        <v>0</v>
      </c>
      <c r="AW38" s="501">
        <f t="shared" si="17"/>
        <v>0</v>
      </c>
    </row>
    <row r="39" spans="1:49" ht="15" customHeight="1">
      <c r="A39" s="120"/>
      <c r="B39" s="424"/>
      <c r="C39" s="248"/>
      <c r="D39" s="248"/>
      <c r="E39" s="315"/>
      <c r="F39" s="315"/>
      <c r="G39" s="329"/>
      <c r="H39" s="315"/>
      <c r="I39" s="315"/>
      <c r="J39" s="321">
        <f t="shared" si="3"/>
        <v>0</v>
      </c>
      <c r="K39" s="322"/>
      <c r="L39" s="458"/>
      <c r="M39" s="317"/>
      <c r="N39" s="248"/>
      <c r="O39" s="315"/>
      <c r="P39" s="315"/>
      <c r="Q39" s="315"/>
      <c r="R39" s="315"/>
      <c r="S39" s="315"/>
      <c r="T39" s="322"/>
      <c r="U39" s="458"/>
      <c r="V39" s="106"/>
      <c r="W39" s="161"/>
      <c r="X39" s="173"/>
      <c r="Y39" s="173"/>
      <c r="Z39" s="173"/>
      <c r="AA39" s="173"/>
      <c r="AB39" s="173"/>
      <c r="AC39" s="189"/>
      <c r="AD39" s="424"/>
      <c r="AE39" s="106"/>
      <c r="AF39" s="161"/>
      <c r="AG39" s="173"/>
      <c r="AH39" s="173"/>
      <c r="AI39" s="173"/>
      <c r="AJ39" s="173"/>
      <c r="AK39" s="173"/>
      <c r="AL39" s="189"/>
      <c r="AM39" s="458"/>
      <c r="AN39" s="317"/>
      <c r="AO39" s="248"/>
      <c r="AP39" s="315"/>
      <c r="AQ39" s="315"/>
      <c r="AR39" s="315"/>
      <c r="AS39" s="315"/>
      <c r="AT39" s="315"/>
      <c r="AU39" s="322"/>
      <c r="AV39" s="501">
        <f t="shared" si="16"/>
        <v>0</v>
      </c>
      <c r="AW39" s="501">
        <f t="shared" si="17"/>
        <v>0</v>
      </c>
    </row>
    <row r="40" spans="1:49" s="118" customFormat="1" ht="54.75" customHeight="1">
      <c r="A40" s="120" t="s">
        <v>100</v>
      </c>
      <c r="B40" s="433"/>
      <c r="C40" s="257"/>
      <c r="D40" s="257"/>
      <c r="E40" s="257"/>
      <c r="F40" s="257"/>
      <c r="G40" s="357"/>
      <c r="H40" s="257"/>
      <c r="I40" s="257"/>
      <c r="J40" s="257"/>
      <c r="K40" s="358"/>
      <c r="L40" s="304"/>
      <c r="M40" s="359"/>
      <c r="N40" s="257"/>
      <c r="O40" s="257"/>
      <c r="P40" s="257"/>
      <c r="Q40" s="257"/>
      <c r="R40" s="257"/>
      <c r="S40" s="257"/>
      <c r="T40" s="360"/>
      <c r="U40" s="304"/>
      <c r="V40" s="123"/>
      <c r="W40" s="194"/>
      <c r="X40" s="194"/>
      <c r="Y40" s="194"/>
      <c r="Z40" s="194"/>
      <c r="AA40" s="194"/>
      <c r="AB40" s="194"/>
      <c r="AC40" s="225"/>
      <c r="AD40" s="141"/>
      <c r="AE40" s="123"/>
      <c r="AF40" s="194"/>
      <c r="AG40" s="194"/>
      <c r="AH40" s="194"/>
      <c r="AI40" s="194"/>
      <c r="AJ40" s="194"/>
      <c r="AK40" s="194"/>
      <c r="AL40" s="225"/>
      <c r="AM40" s="304"/>
      <c r="AN40" s="359"/>
      <c r="AO40" s="257"/>
      <c r="AP40" s="257"/>
      <c r="AQ40" s="257"/>
      <c r="AR40" s="257"/>
      <c r="AS40" s="257"/>
      <c r="AT40" s="257"/>
      <c r="AU40" s="360"/>
      <c r="AV40" s="501">
        <f t="shared" si="16"/>
        <v>0</v>
      </c>
      <c r="AW40" s="501">
        <f t="shared" si="17"/>
        <v>0</v>
      </c>
    </row>
    <row r="41" spans="1:49" s="118" customFormat="1" ht="79.5" customHeight="1">
      <c r="A41" s="124" t="s">
        <v>126</v>
      </c>
      <c r="B41" s="434"/>
      <c r="C41" s="258"/>
      <c r="D41" s="258"/>
      <c r="E41" s="258"/>
      <c r="F41" s="258"/>
      <c r="G41" s="361"/>
      <c r="H41" s="258"/>
      <c r="I41" s="258"/>
      <c r="J41" s="258"/>
      <c r="K41" s="362"/>
      <c r="L41" s="305"/>
      <c r="M41" s="306"/>
      <c r="N41" s="258"/>
      <c r="O41" s="258"/>
      <c r="P41" s="258"/>
      <c r="Q41" s="258"/>
      <c r="R41" s="258"/>
      <c r="S41" s="258"/>
      <c r="T41" s="363"/>
      <c r="U41" s="305"/>
      <c r="V41" s="143"/>
      <c r="W41" s="195"/>
      <c r="X41" s="195"/>
      <c r="Y41" s="195"/>
      <c r="Z41" s="195"/>
      <c r="AA41" s="195"/>
      <c r="AB41" s="195"/>
      <c r="AC41" s="226"/>
      <c r="AD41" s="142"/>
      <c r="AE41" s="143"/>
      <c r="AF41" s="195"/>
      <c r="AG41" s="195"/>
      <c r="AH41" s="195"/>
      <c r="AI41" s="195"/>
      <c r="AJ41" s="195"/>
      <c r="AK41" s="195"/>
      <c r="AL41" s="226"/>
      <c r="AM41" s="305"/>
      <c r="AN41" s="306"/>
      <c r="AO41" s="258"/>
      <c r="AP41" s="258"/>
      <c r="AQ41" s="258"/>
      <c r="AR41" s="258"/>
      <c r="AS41" s="258"/>
      <c r="AT41" s="258"/>
      <c r="AU41" s="363"/>
      <c r="AV41" s="501">
        <f t="shared" si="16"/>
        <v>0</v>
      </c>
      <c r="AW41" s="501">
        <f t="shared" si="17"/>
        <v>0</v>
      </c>
    </row>
    <row r="42" spans="1:49" s="118" customFormat="1" ht="41.25" customHeight="1">
      <c r="A42" s="120" t="s">
        <v>99</v>
      </c>
      <c r="B42" s="434"/>
      <c r="C42" s="258"/>
      <c r="D42" s="258"/>
      <c r="E42" s="258"/>
      <c r="F42" s="258"/>
      <c r="G42" s="361"/>
      <c r="H42" s="258"/>
      <c r="I42" s="258"/>
      <c r="J42" s="258"/>
      <c r="K42" s="362"/>
      <c r="L42" s="305"/>
      <c r="M42" s="306"/>
      <c r="N42" s="258"/>
      <c r="O42" s="258"/>
      <c r="P42" s="258"/>
      <c r="Q42" s="258"/>
      <c r="R42" s="258"/>
      <c r="S42" s="258"/>
      <c r="T42" s="363"/>
      <c r="U42" s="305"/>
      <c r="V42" s="143"/>
      <c r="W42" s="195"/>
      <c r="X42" s="195"/>
      <c r="Y42" s="195"/>
      <c r="Z42" s="195"/>
      <c r="AA42" s="195"/>
      <c r="AB42" s="195"/>
      <c r="AC42" s="226"/>
      <c r="AD42" s="142"/>
      <c r="AE42" s="143"/>
      <c r="AF42" s="195"/>
      <c r="AG42" s="195"/>
      <c r="AH42" s="195"/>
      <c r="AI42" s="195"/>
      <c r="AJ42" s="195"/>
      <c r="AK42" s="195"/>
      <c r="AL42" s="226"/>
      <c r="AM42" s="305"/>
      <c r="AN42" s="306"/>
      <c r="AO42" s="258"/>
      <c r="AP42" s="258"/>
      <c r="AQ42" s="258"/>
      <c r="AR42" s="258"/>
      <c r="AS42" s="258"/>
      <c r="AT42" s="258"/>
      <c r="AU42" s="363"/>
      <c r="AV42" s="501">
        <f t="shared" si="16"/>
        <v>0</v>
      </c>
      <c r="AW42" s="501">
        <f t="shared" si="17"/>
        <v>0</v>
      </c>
    </row>
    <row r="43" spans="1:49" s="155" customFormat="1" ht="37.5" customHeight="1">
      <c r="A43" s="168" t="s">
        <v>129</v>
      </c>
      <c r="B43" s="435" t="s">
        <v>54</v>
      </c>
      <c r="C43" s="249">
        <v>40</v>
      </c>
      <c r="D43" s="249">
        <v>540</v>
      </c>
      <c r="E43" s="323"/>
      <c r="F43" s="323"/>
      <c r="G43" s="249">
        <f>+C43*D43</f>
        <v>21600</v>
      </c>
      <c r="H43" s="249">
        <v>0</v>
      </c>
      <c r="I43" s="329"/>
      <c r="J43" s="302">
        <f t="shared" si="3"/>
        <v>21600</v>
      </c>
      <c r="K43" s="332">
        <f>SUM(E43:H43)</f>
        <v>21600</v>
      </c>
      <c r="L43" s="436" t="s">
        <v>54</v>
      </c>
      <c r="M43" s="249"/>
      <c r="N43" s="249"/>
      <c r="O43" s="323"/>
      <c r="P43" s="323"/>
      <c r="Q43" s="249"/>
      <c r="R43" s="364"/>
      <c r="S43" s="364"/>
      <c r="T43" s="465">
        <f>SUM(O43:R43)</f>
        <v>0</v>
      </c>
      <c r="U43" s="436" t="s">
        <v>54</v>
      </c>
      <c r="V43" s="277"/>
      <c r="W43" s="277"/>
      <c r="X43" s="278"/>
      <c r="Y43" s="278"/>
      <c r="Z43" s="249">
        <f>G43</f>
        <v>21600</v>
      </c>
      <c r="AA43" s="215"/>
      <c r="AB43" s="215"/>
      <c r="AC43" s="487">
        <f>SUM(X43:AA43)</f>
        <v>21600</v>
      </c>
      <c r="AD43" s="435" t="s">
        <v>54</v>
      </c>
      <c r="AE43" s="277"/>
      <c r="AF43" s="277"/>
      <c r="AG43" s="278"/>
      <c r="AH43" s="278"/>
      <c r="AI43" s="278"/>
      <c r="AJ43" s="215"/>
      <c r="AK43" s="215"/>
      <c r="AL43" s="487">
        <f>SUM(AG43:AJ43)</f>
        <v>0</v>
      </c>
      <c r="AM43" s="436" t="s">
        <v>54</v>
      </c>
      <c r="AN43" s="249"/>
      <c r="AO43" s="249"/>
      <c r="AP43" s="323"/>
      <c r="AQ43" s="323"/>
      <c r="AR43" s="249"/>
      <c r="AS43" s="364"/>
      <c r="AT43" s="364"/>
      <c r="AU43" s="465">
        <f>SUM(AP43:AS43)</f>
        <v>0</v>
      </c>
      <c r="AV43" s="501">
        <f t="shared" si="16"/>
        <v>0</v>
      </c>
      <c r="AW43" s="501">
        <f t="shared" si="17"/>
        <v>0</v>
      </c>
    </row>
    <row r="44" spans="1:49" s="118" customFormat="1" ht="42.75" customHeight="1">
      <c r="A44" s="122" t="s">
        <v>121</v>
      </c>
      <c r="B44" s="424" t="s">
        <v>58</v>
      </c>
      <c r="C44" s="248">
        <v>2</v>
      </c>
      <c r="D44" s="248">
        <v>9800</v>
      </c>
      <c r="E44" s="248"/>
      <c r="F44" s="248">
        <f>C44*D44</f>
        <v>19600</v>
      </c>
      <c r="G44" s="249"/>
      <c r="H44" s="365"/>
      <c r="I44" s="365"/>
      <c r="J44" s="321">
        <f t="shared" si="3"/>
        <v>19600</v>
      </c>
      <c r="K44" s="316">
        <f>SUM(E44:H44)</f>
        <v>19600</v>
      </c>
      <c r="L44" s="458" t="s">
        <v>58</v>
      </c>
      <c r="M44" s="248">
        <v>1</v>
      </c>
      <c r="N44" s="248">
        <v>9800</v>
      </c>
      <c r="O44" s="248"/>
      <c r="P44" s="248">
        <f>M44*N44</f>
        <v>9800</v>
      </c>
      <c r="Q44" s="249"/>
      <c r="R44" s="365"/>
      <c r="S44" s="365"/>
      <c r="T44" s="379">
        <f>SUM(O44:R44)</f>
        <v>9800</v>
      </c>
      <c r="U44" s="458" t="s">
        <v>58</v>
      </c>
      <c r="V44" s="106"/>
      <c r="W44" s="161">
        <v>9800</v>
      </c>
      <c r="X44" s="161"/>
      <c r="Y44" s="161">
        <f>V44*W44</f>
        <v>0</v>
      </c>
      <c r="Z44" s="161"/>
      <c r="AA44" s="196"/>
      <c r="AB44" s="196"/>
      <c r="AC44" s="227">
        <f>SUM(X44:AA44)</f>
        <v>0</v>
      </c>
      <c r="AD44" s="424" t="s">
        <v>58</v>
      </c>
      <c r="AE44" s="106">
        <v>1</v>
      </c>
      <c r="AF44" s="161">
        <v>9800</v>
      </c>
      <c r="AG44" s="161"/>
      <c r="AH44" s="161">
        <f>AE44*AF44</f>
        <v>9800</v>
      </c>
      <c r="AI44" s="161"/>
      <c r="AJ44" s="196"/>
      <c r="AK44" s="196"/>
      <c r="AL44" s="227">
        <f>SUM(AG44:AJ44)</f>
        <v>9800</v>
      </c>
      <c r="AM44" s="458" t="s">
        <v>58</v>
      </c>
      <c r="AN44" s="248"/>
      <c r="AO44" s="248"/>
      <c r="AP44" s="248"/>
      <c r="AQ44" s="248">
        <f>AN44*AO44</f>
        <v>0</v>
      </c>
      <c r="AR44" s="249"/>
      <c r="AS44" s="365"/>
      <c r="AT44" s="365"/>
      <c r="AU44" s="379">
        <f>SUM(AP44:AS44)</f>
        <v>0</v>
      </c>
      <c r="AV44" s="501">
        <f t="shared" si="16"/>
        <v>0</v>
      </c>
      <c r="AW44" s="501">
        <f t="shared" si="17"/>
        <v>0</v>
      </c>
    </row>
    <row r="45" spans="1:49" s="118" customFormat="1" ht="69" customHeight="1">
      <c r="A45" s="122" t="s">
        <v>130</v>
      </c>
      <c r="B45" s="424" t="s">
        <v>54</v>
      </c>
      <c r="C45" s="248">
        <v>60</v>
      </c>
      <c r="D45" s="248">
        <v>540</v>
      </c>
      <c r="E45" s="248"/>
      <c r="F45" s="248">
        <f>C45*D45/2</f>
        <v>16200</v>
      </c>
      <c r="G45" s="249">
        <f>C45*D45/2</f>
        <v>16200</v>
      </c>
      <c r="H45" s="365"/>
      <c r="I45" s="365"/>
      <c r="J45" s="321">
        <f t="shared" si="3"/>
        <v>32400</v>
      </c>
      <c r="K45" s="316">
        <f>SUM(E45:H45)</f>
        <v>32400</v>
      </c>
      <c r="L45" s="458" t="s">
        <v>52</v>
      </c>
      <c r="M45" s="248">
        <v>30</v>
      </c>
      <c r="N45" s="248">
        <v>540</v>
      </c>
      <c r="O45" s="248"/>
      <c r="P45" s="248"/>
      <c r="Q45" s="249">
        <f>M45*N45</f>
        <v>16200</v>
      </c>
      <c r="R45" s="365"/>
      <c r="S45" s="365"/>
      <c r="T45" s="379">
        <f>M45*N45</f>
        <v>16200</v>
      </c>
      <c r="U45" s="458" t="s">
        <v>52</v>
      </c>
      <c r="V45" s="106">
        <v>30</v>
      </c>
      <c r="W45" s="161">
        <v>540</v>
      </c>
      <c r="X45" s="161"/>
      <c r="Y45" s="161">
        <f>V45*W45</f>
        <v>16200</v>
      </c>
      <c r="Z45" s="161"/>
      <c r="AA45" s="196"/>
      <c r="AB45" s="196"/>
      <c r="AC45" s="227">
        <f>SUM(X45:AA45)</f>
        <v>16200</v>
      </c>
      <c r="AD45" s="424" t="s">
        <v>52</v>
      </c>
      <c r="AE45" s="106"/>
      <c r="AF45" s="161"/>
      <c r="AG45" s="161"/>
      <c r="AH45" s="161"/>
      <c r="AI45" s="161"/>
      <c r="AJ45" s="196"/>
      <c r="AK45" s="196"/>
      <c r="AL45" s="227">
        <f>SUM(AG45:AJ45)</f>
        <v>0</v>
      </c>
      <c r="AM45" s="458" t="s">
        <v>52</v>
      </c>
      <c r="AN45" s="248"/>
      <c r="AO45" s="248"/>
      <c r="AP45" s="248"/>
      <c r="AQ45" s="248"/>
      <c r="AR45" s="249">
        <f>AN45*AO45</f>
        <v>0</v>
      </c>
      <c r="AS45" s="365"/>
      <c r="AT45" s="365"/>
      <c r="AU45" s="379">
        <f>AN45*AO45</f>
        <v>0</v>
      </c>
      <c r="AV45" s="501">
        <f t="shared" si="16"/>
        <v>0</v>
      </c>
      <c r="AW45" s="501">
        <f t="shared" si="17"/>
        <v>0</v>
      </c>
    </row>
    <row r="46" spans="1:49" s="118" customFormat="1" ht="58.5" customHeight="1">
      <c r="A46" s="294" t="s">
        <v>131</v>
      </c>
      <c r="B46" s="424" t="s">
        <v>54</v>
      </c>
      <c r="C46" s="248">
        <v>60</v>
      </c>
      <c r="D46" s="248">
        <v>540</v>
      </c>
      <c r="E46" s="248"/>
      <c r="F46" s="248">
        <f>C46*D46/2</f>
        <v>16200</v>
      </c>
      <c r="G46" s="249">
        <f>C46*D46/2</f>
        <v>16200</v>
      </c>
      <c r="H46" s="365"/>
      <c r="I46" s="365"/>
      <c r="J46" s="321">
        <f t="shared" si="3"/>
        <v>32400</v>
      </c>
      <c r="K46" s="316">
        <f>SUM(E46:H46)</f>
        <v>32400</v>
      </c>
      <c r="L46" s="458" t="s">
        <v>52</v>
      </c>
      <c r="M46" s="248">
        <v>30</v>
      </c>
      <c r="N46" s="248">
        <v>540</v>
      </c>
      <c r="O46" s="248"/>
      <c r="P46" s="248"/>
      <c r="Q46" s="249">
        <f>M46*N46</f>
        <v>16200</v>
      </c>
      <c r="R46" s="365"/>
      <c r="S46" s="365"/>
      <c r="T46" s="379">
        <f>SUM(O46:R46)</f>
        <v>16200</v>
      </c>
      <c r="U46" s="458" t="s">
        <v>52</v>
      </c>
      <c r="V46" s="106"/>
      <c r="W46" s="161"/>
      <c r="X46" s="161"/>
      <c r="Y46" s="161"/>
      <c r="Z46" s="161"/>
      <c r="AA46" s="196"/>
      <c r="AB46" s="196"/>
      <c r="AC46" s="227">
        <f>SUM(X46:AA46)</f>
        <v>0</v>
      </c>
      <c r="AD46" s="424" t="s">
        <v>52</v>
      </c>
      <c r="AE46" s="106">
        <v>30</v>
      </c>
      <c r="AF46" s="161">
        <v>540</v>
      </c>
      <c r="AG46" s="161"/>
      <c r="AH46" s="161">
        <f>AE46*AF46</f>
        <v>16200</v>
      </c>
      <c r="AI46" s="161"/>
      <c r="AJ46" s="196"/>
      <c r="AK46" s="196"/>
      <c r="AL46" s="503">
        <f>SUM(AG46:AJ46)</f>
        <v>16200</v>
      </c>
      <c r="AM46" s="458" t="s">
        <v>52</v>
      </c>
      <c r="AN46" s="248"/>
      <c r="AO46" s="248"/>
      <c r="AP46" s="248"/>
      <c r="AQ46" s="248"/>
      <c r="AR46" s="249">
        <f>AN46*AO46</f>
        <v>0</v>
      </c>
      <c r="AS46" s="365"/>
      <c r="AT46" s="365"/>
      <c r="AU46" s="379">
        <f>SUM(AP46:AS46)</f>
        <v>0</v>
      </c>
      <c r="AV46" s="501">
        <f t="shared" si="16"/>
        <v>0</v>
      </c>
      <c r="AW46" s="501">
        <f t="shared" si="17"/>
        <v>0</v>
      </c>
    </row>
    <row r="47" spans="1:49" s="118" customFormat="1" ht="96.75" customHeight="1">
      <c r="A47" s="124" t="s">
        <v>98</v>
      </c>
      <c r="B47" s="432"/>
      <c r="C47" s="256"/>
      <c r="D47" s="256"/>
      <c r="E47" s="347"/>
      <c r="F47" s="347"/>
      <c r="G47" s="344"/>
      <c r="H47" s="256"/>
      <c r="I47" s="256"/>
      <c r="J47" s="321">
        <f t="shared" si="3"/>
        <v>0</v>
      </c>
      <c r="K47" s="316">
        <f>SUM(E47:H47)</f>
        <v>0</v>
      </c>
      <c r="L47" s="307"/>
      <c r="M47" s="308"/>
      <c r="N47" s="256"/>
      <c r="O47" s="256"/>
      <c r="P47" s="256"/>
      <c r="Q47" s="256"/>
      <c r="R47" s="256"/>
      <c r="S47" s="256"/>
      <c r="T47" s="379">
        <f>SUM(O47:R47)</f>
        <v>0</v>
      </c>
      <c r="U47" s="307"/>
      <c r="V47" s="148"/>
      <c r="W47" s="163"/>
      <c r="X47" s="163"/>
      <c r="Y47" s="163"/>
      <c r="Z47" s="163"/>
      <c r="AA47" s="163"/>
      <c r="AB47" s="163"/>
      <c r="AC47" s="227">
        <f>SUM(X47:AA47)</f>
        <v>0</v>
      </c>
      <c r="AD47" s="147"/>
      <c r="AE47" s="148"/>
      <c r="AF47" s="163"/>
      <c r="AG47" s="163"/>
      <c r="AH47" s="163"/>
      <c r="AI47" s="163"/>
      <c r="AJ47" s="163"/>
      <c r="AK47" s="163"/>
      <c r="AL47" s="227">
        <f>SUM(AG47:AJ47)</f>
        <v>0</v>
      </c>
      <c r="AM47" s="307"/>
      <c r="AN47" s="308"/>
      <c r="AO47" s="256"/>
      <c r="AP47" s="256"/>
      <c r="AQ47" s="256"/>
      <c r="AR47" s="256"/>
      <c r="AS47" s="256"/>
      <c r="AT47" s="256"/>
      <c r="AU47" s="379">
        <f>SUM(AP47:AS47)</f>
        <v>0</v>
      </c>
      <c r="AV47" s="501">
        <f t="shared" si="16"/>
        <v>0</v>
      </c>
      <c r="AW47" s="501">
        <f t="shared" si="17"/>
        <v>0</v>
      </c>
    </row>
    <row r="48" spans="1:49" s="118" customFormat="1" ht="36.75" customHeight="1">
      <c r="A48" s="120" t="s">
        <v>96</v>
      </c>
      <c r="B48" s="432"/>
      <c r="C48" s="256"/>
      <c r="D48" s="256"/>
      <c r="E48" s="347"/>
      <c r="F48" s="347"/>
      <c r="G48" s="344"/>
      <c r="H48" s="257"/>
      <c r="I48" s="257"/>
      <c r="J48" s="321">
        <f t="shared" si="3"/>
        <v>0</v>
      </c>
      <c r="K48" s="316"/>
      <c r="L48" s="307"/>
      <c r="M48" s="308"/>
      <c r="N48" s="256"/>
      <c r="O48" s="256"/>
      <c r="P48" s="256"/>
      <c r="Q48" s="256"/>
      <c r="R48" s="257"/>
      <c r="S48" s="257"/>
      <c r="T48" s="379"/>
      <c r="U48" s="307"/>
      <c r="V48" s="148"/>
      <c r="W48" s="163"/>
      <c r="X48" s="163"/>
      <c r="Y48" s="163"/>
      <c r="Z48" s="163"/>
      <c r="AA48" s="194"/>
      <c r="AB48" s="194"/>
      <c r="AC48" s="227"/>
      <c r="AD48" s="147"/>
      <c r="AE48" s="148"/>
      <c r="AF48" s="163"/>
      <c r="AG48" s="163"/>
      <c r="AH48" s="163"/>
      <c r="AI48" s="163"/>
      <c r="AJ48" s="194"/>
      <c r="AK48" s="194"/>
      <c r="AL48" s="227"/>
      <c r="AM48" s="307"/>
      <c r="AN48" s="308"/>
      <c r="AO48" s="256"/>
      <c r="AP48" s="256"/>
      <c r="AQ48" s="256"/>
      <c r="AR48" s="256"/>
      <c r="AS48" s="257"/>
      <c r="AT48" s="257"/>
      <c r="AU48" s="379"/>
      <c r="AV48" s="501">
        <f t="shared" si="16"/>
        <v>0</v>
      </c>
      <c r="AW48" s="501">
        <f t="shared" si="17"/>
        <v>0</v>
      </c>
    </row>
    <row r="49" spans="1:49" s="118" customFormat="1" ht="36" customHeight="1">
      <c r="A49" s="508" t="s">
        <v>132</v>
      </c>
      <c r="B49" s="424" t="s">
        <v>54</v>
      </c>
      <c r="C49" s="248">
        <v>100</v>
      </c>
      <c r="D49" s="248">
        <v>450</v>
      </c>
      <c r="E49" s="248"/>
      <c r="F49" s="248">
        <f>C49*D49/2</f>
        <v>22500</v>
      </c>
      <c r="G49" s="248">
        <f>C49*D49/2</f>
        <v>22500</v>
      </c>
      <c r="H49" s="365"/>
      <c r="I49" s="365"/>
      <c r="J49" s="321">
        <f t="shared" si="3"/>
        <v>45000</v>
      </c>
      <c r="K49" s="316">
        <f>SUM(E49:H49)</f>
        <v>45000</v>
      </c>
      <c r="L49" s="458" t="s">
        <v>52</v>
      </c>
      <c r="M49" s="317">
        <v>0</v>
      </c>
      <c r="N49" s="248">
        <v>450</v>
      </c>
      <c r="O49" s="248"/>
      <c r="P49" s="248">
        <f>M49*N49</f>
        <v>0</v>
      </c>
      <c r="Q49" s="248"/>
      <c r="R49" s="365"/>
      <c r="S49" s="365"/>
      <c r="T49" s="379">
        <f>SUM(O49:R49)</f>
        <v>0</v>
      </c>
      <c r="U49" s="424" t="s">
        <v>54</v>
      </c>
      <c r="V49" s="248">
        <v>100</v>
      </c>
      <c r="W49" s="248">
        <v>450</v>
      </c>
      <c r="X49" s="248"/>
      <c r="Y49" s="248">
        <f>V49*W49/2</f>
        <v>22500</v>
      </c>
      <c r="Z49" s="248">
        <f>V49*W49/2</f>
        <v>22500</v>
      </c>
      <c r="AA49" s="196"/>
      <c r="AB49" s="196"/>
      <c r="AC49" s="227">
        <f>SUM(X49:AA49)</f>
        <v>45000</v>
      </c>
      <c r="AD49" s="424" t="s">
        <v>52</v>
      </c>
      <c r="AE49" s="106">
        <v>0</v>
      </c>
      <c r="AF49" s="161">
        <v>450</v>
      </c>
      <c r="AG49" s="161"/>
      <c r="AH49" s="161">
        <f>AE49*AF49</f>
        <v>0</v>
      </c>
      <c r="AI49" s="161"/>
      <c r="AJ49" s="196"/>
      <c r="AK49" s="196"/>
      <c r="AL49" s="227">
        <f>SUM(AG49:AJ49)</f>
        <v>0</v>
      </c>
      <c r="AM49" s="458" t="s">
        <v>52</v>
      </c>
      <c r="AN49" s="317">
        <v>0</v>
      </c>
      <c r="AO49" s="248"/>
      <c r="AP49" s="248"/>
      <c r="AQ49" s="248">
        <f>AN49*AO49</f>
        <v>0</v>
      </c>
      <c r="AR49" s="248"/>
      <c r="AS49" s="365"/>
      <c r="AT49" s="365"/>
      <c r="AU49" s="379">
        <f>SUM(AP49:AS49)</f>
        <v>0</v>
      </c>
      <c r="AV49" s="501">
        <f t="shared" si="16"/>
        <v>0</v>
      </c>
      <c r="AW49" s="501">
        <f t="shared" si="17"/>
        <v>0</v>
      </c>
    </row>
    <row r="50" spans="1:49" s="118" customFormat="1" ht="36" customHeight="1">
      <c r="A50" s="122" t="s">
        <v>127</v>
      </c>
      <c r="B50" s="424" t="s">
        <v>54</v>
      </c>
      <c r="C50" s="259">
        <v>60</v>
      </c>
      <c r="D50" s="248">
        <v>540</v>
      </c>
      <c r="E50" s="248"/>
      <c r="F50" s="248">
        <f>C50*D50/2</f>
        <v>16200</v>
      </c>
      <c r="G50" s="249">
        <f>C50*D50/2</f>
        <v>16200</v>
      </c>
      <c r="H50" s="365"/>
      <c r="I50" s="365"/>
      <c r="J50" s="321">
        <f t="shared" si="3"/>
        <v>32400</v>
      </c>
      <c r="K50" s="316">
        <f>SUM(E50:H50)</f>
        <v>32400</v>
      </c>
      <c r="L50" s="466"/>
      <c r="M50" s="343"/>
      <c r="N50" s="259"/>
      <c r="O50" s="259"/>
      <c r="P50" s="259"/>
      <c r="Q50" s="259"/>
      <c r="R50" s="366"/>
      <c r="S50" s="366"/>
      <c r="T50" s="379">
        <f>SUM(O50:R50)</f>
        <v>0</v>
      </c>
      <c r="U50" s="424" t="s">
        <v>54</v>
      </c>
      <c r="V50" s="259">
        <v>60</v>
      </c>
      <c r="W50" s="248">
        <v>540</v>
      </c>
      <c r="X50" s="248"/>
      <c r="Y50" s="248">
        <f>V50*W50/2</f>
        <v>16200</v>
      </c>
      <c r="Z50" s="249">
        <f>V50*W50/2</f>
        <v>16200</v>
      </c>
      <c r="AA50" s="197"/>
      <c r="AB50" s="197"/>
      <c r="AC50" s="227">
        <f>SUM(X50:AA50)</f>
        <v>32400</v>
      </c>
      <c r="AD50" s="497"/>
      <c r="AE50" s="125"/>
      <c r="AF50" s="162"/>
      <c r="AG50" s="162"/>
      <c r="AH50" s="162"/>
      <c r="AI50" s="162"/>
      <c r="AJ50" s="197"/>
      <c r="AK50" s="197"/>
      <c r="AL50" s="227">
        <f>SUM(AG50:AJ50)</f>
        <v>0</v>
      </c>
      <c r="AM50" s="466"/>
      <c r="AN50" s="343"/>
      <c r="AO50" s="259"/>
      <c r="AP50" s="259"/>
      <c r="AQ50" s="259"/>
      <c r="AR50" s="259"/>
      <c r="AS50" s="366"/>
      <c r="AT50" s="366"/>
      <c r="AU50" s="379">
        <f>SUM(AP50:AS50)</f>
        <v>0</v>
      </c>
      <c r="AV50" s="501">
        <f t="shared" si="16"/>
        <v>0</v>
      </c>
      <c r="AW50" s="501">
        <f t="shared" si="17"/>
        <v>0</v>
      </c>
    </row>
    <row r="51" spans="1:49" s="155" customFormat="1" ht="42" customHeight="1">
      <c r="A51" s="168" t="s">
        <v>128</v>
      </c>
      <c r="B51" s="435" t="s">
        <v>54</v>
      </c>
      <c r="C51" s="249">
        <v>40</v>
      </c>
      <c r="D51" s="249">
        <v>540</v>
      </c>
      <c r="E51" s="323"/>
      <c r="F51" s="323"/>
      <c r="G51" s="249">
        <f>C51*D51</f>
        <v>21600</v>
      </c>
      <c r="H51" s="249"/>
      <c r="I51" s="329"/>
      <c r="J51" s="302">
        <f t="shared" si="3"/>
        <v>21600</v>
      </c>
      <c r="K51" s="332">
        <f>SUM(E51:H51)</f>
        <v>21600</v>
      </c>
      <c r="L51" s="436" t="s">
        <v>54</v>
      </c>
      <c r="M51" s="249">
        <f>C51</f>
        <v>40</v>
      </c>
      <c r="N51" s="249">
        <v>540</v>
      </c>
      <c r="O51" s="323"/>
      <c r="P51" s="323"/>
      <c r="Q51" s="323">
        <f>M51*N51</f>
        <v>21600</v>
      </c>
      <c r="R51" s="364"/>
      <c r="S51" s="364"/>
      <c r="T51" s="465">
        <f>SUM(O51:R51)</f>
        <v>21600</v>
      </c>
      <c r="U51" s="436" t="s">
        <v>54</v>
      </c>
      <c r="V51" s="153"/>
      <c r="W51" s="153"/>
      <c r="X51" s="156"/>
      <c r="Y51" s="156"/>
      <c r="Z51" s="156"/>
      <c r="AA51" s="215"/>
      <c r="AB51" s="215"/>
      <c r="AC51" s="487">
        <f>SUM(X51:AA51)</f>
        <v>0</v>
      </c>
      <c r="AD51" s="435" t="s">
        <v>54</v>
      </c>
      <c r="AE51" s="153"/>
      <c r="AF51" s="153"/>
      <c r="AG51" s="156"/>
      <c r="AH51" s="156"/>
      <c r="AI51" s="156"/>
      <c r="AJ51" s="215"/>
      <c r="AK51" s="215"/>
      <c r="AL51" s="487">
        <f>SUM(AG51:AJ51)</f>
        <v>0</v>
      </c>
      <c r="AM51" s="436" t="s">
        <v>54</v>
      </c>
      <c r="AN51" s="249"/>
      <c r="AO51" s="249"/>
      <c r="AP51" s="323"/>
      <c r="AQ51" s="323"/>
      <c r="AR51" s="323"/>
      <c r="AS51" s="364"/>
      <c r="AT51" s="364"/>
      <c r="AU51" s="465">
        <f>SUM(AP51:AS51)</f>
        <v>0</v>
      </c>
      <c r="AV51" s="501">
        <f t="shared" si="16"/>
        <v>0</v>
      </c>
      <c r="AW51" s="501">
        <f t="shared" si="17"/>
        <v>0</v>
      </c>
    </row>
    <row r="52" spans="1:49" s="118" customFormat="1" ht="72.75" customHeight="1">
      <c r="A52" s="120" t="s">
        <v>97</v>
      </c>
      <c r="B52" s="433"/>
      <c r="C52" s="257"/>
      <c r="D52" s="257"/>
      <c r="E52" s="257"/>
      <c r="F52" s="257"/>
      <c r="G52" s="357"/>
      <c r="H52" s="257"/>
      <c r="I52" s="257"/>
      <c r="J52" s="257"/>
      <c r="K52" s="358"/>
      <c r="L52" s="304"/>
      <c r="M52" s="359"/>
      <c r="N52" s="257"/>
      <c r="O52" s="257"/>
      <c r="P52" s="257"/>
      <c r="Q52" s="257"/>
      <c r="R52" s="257"/>
      <c r="S52" s="257"/>
      <c r="T52" s="379">
        <f>SUM(O52:R52)</f>
        <v>0</v>
      </c>
      <c r="U52" s="304"/>
      <c r="V52" s="123"/>
      <c r="W52" s="194"/>
      <c r="X52" s="194"/>
      <c r="Y52" s="194"/>
      <c r="Z52" s="194"/>
      <c r="AA52" s="194"/>
      <c r="AB52" s="194"/>
      <c r="AC52" s="227">
        <f>SUM(X52:AA52)</f>
        <v>0</v>
      </c>
      <c r="AD52" s="141"/>
      <c r="AE52" s="123"/>
      <c r="AF52" s="194"/>
      <c r="AG52" s="194"/>
      <c r="AH52" s="194"/>
      <c r="AI52" s="194"/>
      <c r="AJ52" s="194"/>
      <c r="AK52" s="194"/>
      <c r="AL52" s="227">
        <f>SUM(AG52:AJ52)</f>
        <v>0</v>
      </c>
      <c r="AM52" s="304"/>
      <c r="AN52" s="359"/>
      <c r="AO52" s="257"/>
      <c r="AP52" s="257"/>
      <c r="AQ52" s="257"/>
      <c r="AR52" s="257"/>
      <c r="AS52" s="257"/>
      <c r="AT52" s="257"/>
      <c r="AU52" s="379">
        <f>SUM(AP52:AS52)</f>
        <v>0</v>
      </c>
      <c r="AV52" s="501">
        <f t="shared" si="16"/>
        <v>0</v>
      </c>
      <c r="AW52" s="501">
        <f t="shared" si="17"/>
        <v>0</v>
      </c>
    </row>
    <row r="53" spans="1:49" s="118" customFormat="1" ht="72" customHeight="1">
      <c r="A53" s="124" t="s">
        <v>102</v>
      </c>
      <c r="B53" s="434"/>
      <c r="C53" s="258"/>
      <c r="D53" s="258"/>
      <c r="E53" s="258"/>
      <c r="F53" s="258"/>
      <c r="G53" s="361"/>
      <c r="H53" s="258"/>
      <c r="I53" s="258"/>
      <c r="J53" s="258"/>
      <c r="K53" s="362"/>
      <c r="L53" s="305"/>
      <c r="M53" s="306"/>
      <c r="N53" s="258"/>
      <c r="O53" s="258"/>
      <c r="P53" s="258"/>
      <c r="Q53" s="258"/>
      <c r="R53" s="258"/>
      <c r="S53" s="258"/>
      <c r="T53" s="379">
        <f>SUM(O53:R53)</f>
        <v>0</v>
      </c>
      <c r="U53" s="305"/>
      <c r="V53" s="143"/>
      <c r="W53" s="195"/>
      <c r="X53" s="195"/>
      <c r="Y53" s="195"/>
      <c r="Z53" s="195"/>
      <c r="AA53" s="195"/>
      <c r="AB53" s="195"/>
      <c r="AC53" s="227">
        <f>SUM(X53:AA53)</f>
        <v>0</v>
      </c>
      <c r="AD53" s="142"/>
      <c r="AE53" s="143"/>
      <c r="AF53" s="195"/>
      <c r="AG53" s="195"/>
      <c r="AH53" s="195"/>
      <c r="AI53" s="195"/>
      <c r="AJ53" s="195"/>
      <c r="AK53" s="195"/>
      <c r="AL53" s="227">
        <f>SUM(AG53:AJ53)</f>
        <v>0</v>
      </c>
      <c r="AM53" s="305"/>
      <c r="AN53" s="306"/>
      <c r="AO53" s="258"/>
      <c r="AP53" s="258"/>
      <c r="AQ53" s="258"/>
      <c r="AR53" s="258"/>
      <c r="AS53" s="258"/>
      <c r="AT53" s="258"/>
      <c r="AU53" s="379">
        <f>SUM(AP53:AS53)</f>
        <v>0</v>
      </c>
      <c r="AV53" s="501">
        <f t="shared" si="16"/>
        <v>0</v>
      </c>
      <c r="AW53" s="501">
        <f t="shared" si="17"/>
        <v>0</v>
      </c>
    </row>
    <row r="54" spans="1:49" s="118" customFormat="1" ht="84" customHeight="1">
      <c r="A54" s="120" t="s">
        <v>103</v>
      </c>
      <c r="B54" s="434"/>
      <c r="C54" s="258"/>
      <c r="D54" s="258"/>
      <c r="E54" s="258"/>
      <c r="F54" s="258"/>
      <c r="G54" s="361"/>
      <c r="H54" s="367"/>
      <c r="I54" s="367"/>
      <c r="J54" s="367"/>
      <c r="K54" s="368"/>
      <c r="L54" s="305"/>
      <c r="M54" s="306"/>
      <c r="N54" s="258"/>
      <c r="O54" s="258"/>
      <c r="P54" s="258"/>
      <c r="Q54" s="258"/>
      <c r="R54" s="367"/>
      <c r="S54" s="367"/>
      <c r="T54" s="379"/>
      <c r="U54" s="305"/>
      <c r="V54" s="143"/>
      <c r="W54" s="195"/>
      <c r="X54" s="195"/>
      <c r="Y54" s="195"/>
      <c r="Z54" s="195"/>
      <c r="AA54" s="239"/>
      <c r="AB54" s="239"/>
      <c r="AC54" s="227"/>
      <c r="AD54" s="142"/>
      <c r="AE54" s="143"/>
      <c r="AF54" s="195"/>
      <c r="AG54" s="195"/>
      <c r="AH54" s="195"/>
      <c r="AI54" s="195"/>
      <c r="AJ54" s="239"/>
      <c r="AK54" s="239"/>
      <c r="AL54" s="227"/>
      <c r="AM54" s="305"/>
      <c r="AN54" s="306"/>
      <c r="AO54" s="258"/>
      <c r="AP54" s="258"/>
      <c r="AQ54" s="258"/>
      <c r="AR54" s="258"/>
      <c r="AS54" s="367"/>
      <c r="AT54" s="367"/>
      <c r="AU54" s="379"/>
      <c r="AV54" s="501">
        <f t="shared" si="16"/>
        <v>0</v>
      </c>
      <c r="AW54" s="501">
        <f t="shared" si="17"/>
        <v>0</v>
      </c>
    </row>
    <row r="55" spans="1:49" s="118" customFormat="1" ht="51" customHeight="1">
      <c r="A55" s="509" t="s">
        <v>133</v>
      </c>
      <c r="B55" s="424" t="s">
        <v>54</v>
      </c>
      <c r="C55" s="248">
        <v>150</v>
      </c>
      <c r="D55" s="248">
        <v>450</v>
      </c>
      <c r="E55" s="248"/>
      <c r="F55" s="248">
        <f>C55*D55</f>
        <v>67500</v>
      </c>
      <c r="G55" s="249"/>
      <c r="H55" s="365"/>
      <c r="I55" s="365"/>
      <c r="J55" s="321">
        <f t="shared" si="3"/>
        <v>67500</v>
      </c>
      <c r="K55" s="316">
        <f>SUM(E55:H55)</f>
        <v>67500</v>
      </c>
      <c r="L55" s="458" t="s">
        <v>52</v>
      </c>
      <c r="M55" s="317">
        <v>55</v>
      </c>
      <c r="N55" s="248">
        <v>450</v>
      </c>
      <c r="O55" s="248"/>
      <c r="P55" s="248">
        <f>M55*N55</f>
        <v>24750</v>
      </c>
      <c r="Q55" s="248"/>
      <c r="R55" s="365"/>
      <c r="S55" s="365"/>
      <c r="T55" s="379">
        <f>SUM(O55:R55)</f>
        <v>24750</v>
      </c>
      <c r="U55" s="458" t="s">
        <v>52</v>
      </c>
      <c r="V55" s="106">
        <v>50</v>
      </c>
      <c r="W55" s="161">
        <v>450</v>
      </c>
      <c r="X55" s="161"/>
      <c r="Y55" s="161">
        <f>V55*W55</f>
        <v>22500</v>
      </c>
      <c r="Z55" s="161"/>
      <c r="AA55" s="196"/>
      <c r="AB55" s="196"/>
      <c r="AC55" s="227">
        <f>SUM(X55:AA55)</f>
        <v>22500</v>
      </c>
      <c r="AD55" s="424" t="s">
        <v>52</v>
      </c>
      <c r="AE55" s="106">
        <v>35</v>
      </c>
      <c r="AF55" s="161">
        <v>450</v>
      </c>
      <c r="AG55" s="161"/>
      <c r="AH55" s="161">
        <f>AE55*AF55</f>
        <v>15750</v>
      </c>
      <c r="AI55" s="161"/>
      <c r="AJ55" s="196"/>
      <c r="AK55" s="196"/>
      <c r="AL55" s="227">
        <f>SUM(AG55:AJ55)</f>
        <v>15750</v>
      </c>
      <c r="AM55" s="458" t="s">
        <v>52</v>
      </c>
      <c r="AN55" s="317">
        <v>10</v>
      </c>
      <c r="AO55" s="248">
        <v>450</v>
      </c>
      <c r="AP55" s="248"/>
      <c r="AQ55" s="248">
        <f>AN55*AO55</f>
        <v>4500</v>
      </c>
      <c r="AR55" s="248"/>
      <c r="AS55" s="365"/>
      <c r="AT55" s="365"/>
      <c r="AU55" s="379">
        <f>SUM(AP55:AS55)</f>
        <v>4500</v>
      </c>
      <c r="AV55" s="501">
        <f t="shared" si="16"/>
        <v>0</v>
      </c>
      <c r="AW55" s="501">
        <f t="shared" si="17"/>
        <v>0</v>
      </c>
    </row>
    <row r="56" spans="1:49" s="118" customFormat="1" ht="35.25" customHeight="1">
      <c r="A56" s="533" t="s">
        <v>141</v>
      </c>
      <c r="B56" s="424" t="s">
        <v>58</v>
      </c>
      <c r="C56" s="248">
        <v>4</v>
      </c>
      <c r="D56" s="248">
        <v>4500</v>
      </c>
      <c r="E56" s="248"/>
      <c r="F56" s="248">
        <f>C56*D56</f>
        <v>18000</v>
      </c>
      <c r="G56" s="249"/>
      <c r="H56" s="365"/>
      <c r="I56" s="365"/>
      <c r="J56" s="321">
        <f t="shared" si="3"/>
        <v>18000</v>
      </c>
      <c r="K56" s="316">
        <f>SUM(E56:H56)</f>
        <v>18000</v>
      </c>
      <c r="L56" s="458" t="s">
        <v>53</v>
      </c>
      <c r="M56" s="317">
        <v>1</v>
      </c>
      <c r="N56" s="248">
        <v>4500</v>
      </c>
      <c r="O56" s="248"/>
      <c r="P56" s="248">
        <f>M56*N56</f>
        <v>4500</v>
      </c>
      <c r="Q56" s="248"/>
      <c r="R56" s="365"/>
      <c r="S56" s="365"/>
      <c r="T56" s="379">
        <f>SUM(O56:R56)</f>
        <v>4500</v>
      </c>
      <c r="U56" s="458" t="s">
        <v>53</v>
      </c>
      <c r="V56" s="106">
        <v>2</v>
      </c>
      <c r="W56" s="161">
        <v>4500</v>
      </c>
      <c r="X56" s="161"/>
      <c r="Y56" s="161">
        <f>V56*W56</f>
        <v>9000</v>
      </c>
      <c r="Z56" s="161"/>
      <c r="AA56" s="196"/>
      <c r="AB56" s="196"/>
      <c r="AC56" s="227">
        <f>SUM(X56:AA56)</f>
        <v>9000</v>
      </c>
      <c r="AD56" s="424" t="s">
        <v>53</v>
      </c>
      <c r="AE56" s="106">
        <v>1</v>
      </c>
      <c r="AF56" s="161">
        <v>4500</v>
      </c>
      <c r="AG56" s="161"/>
      <c r="AH56" s="161">
        <f>AE56*AF56</f>
        <v>4500</v>
      </c>
      <c r="AI56" s="161"/>
      <c r="AJ56" s="196"/>
      <c r="AK56" s="196"/>
      <c r="AL56" s="227">
        <f>SUM(AG56:AJ56)</f>
        <v>4500</v>
      </c>
      <c r="AM56" s="458" t="s">
        <v>53</v>
      </c>
      <c r="AN56" s="317">
        <v>1</v>
      </c>
      <c r="AO56" s="248">
        <v>4500</v>
      </c>
      <c r="AP56" s="248"/>
      <c r="AQ56" s="248"/>
      <c r="AR56" s="248"/>
      <c r="AS56" s="365"/>
      <c r="AT56" s="365"/>
      <c r="AU56" s="379">
        <f>SUM(AP56:AS56)</f>
        <v>0</v>
      </c>
      <c r="AV56" s="501">
        <f t="shared" si="16"/>
        <v>0</v>
      </c>
      <c r="AW56" s="501">
        <f t="shared" si="17"/>
        <v>0</v>
      </c>
    </row>
    <row r="57" spans="1:49" s="118" customFormat="1" ht="35.25" customHeight="1">
      <c r="A57" s="534"/>
      <c r="B57" s="424" t="s">
        <v>54</v>
      </c>
      <c r="C57" s="248">
        <v>60</v>
      </c>
      <c r="D57" s="248">
        <v>450</v>
      </c>
      <c r="E57" s="248"/>
      <c r="F57" s="248">
        <f>C57*D57</f>
        <v>27000</v>
      </c>
      <c r="G57" s="249"/>
      <c r="H57" s="365"/>
      <c r="I57" s="365"/>
      <c r="J57" s="321">
        <f t="shared" si="3"/>
        <v>27000</v>
      </c>
      <c r="K57" s="316">
        <f>SUM(E57:H57)</f>
        <v>27000</v>
      </c>
      <c r="L57" s="458" t="s">
        <v>52</v>
      </c>
      <c r="M57" s="317">
        <v>0</v>
      </c>
      <c r="N57" s="248">
        <v>450</v>
      </c>
      <c r="O57" s="248"/>
      <c r="P57" s="248">
        <f>M57*N57</f>
        <v>0</v>
      </c>
      <c r="Q57" s="248"/>
      <c r="R57" s="365"/>
      <c r="S57" s="365"/>
      <c r="T57" s="379">
        <f>SUM(O57:R57)</f>
        <v>0</v>
      </c>
      <c r="U57" s="458" t="s">
        <v>52</v>
      </c>
      <c r="V57" s="106">
        <v>0</v>
      </c>
      <c r="W57" s="161">
        <v>450</v>
      </c>
      <c r="X57" s="161"/>
      <c r="Y57" s="161">
        <f>V57*W57</f>
        <v>0</v>
      </c>
      <c r="Z57" s="161"/>
      <c r="AA57" s="196"/>
      <c r="AB57" s="196"/>
      <c r="AC57" s="227">
        <f>SUM(X57:AA57)</f>
        <v>0</v>
      </c>
      <c r="AD57" s="424" t="s">
        <v>52</v>
      </c>
      <c r="AE57" s="106">
        <v>30</v>
      </c>
      <c r="AF57" s="161">
        <v>450</v>
      </c>
      <c r="AG57" s="161"/>
      <c r="AH57" s="161">
        <f>AE57*AF57</f>
        <v>13500</v>
      </c>
      <c r="AI57" s="161"/>
      <c r="AJ57" s="196"/>
      <c r="AK57" s="196"/>
      <c r="AL57" s="227">
        <f>SUM(AG57:AJ57)</f>
        <v>13500</v>
      </c>
      <c r="AM57" s="458" t="s">
        <v>52</v>
      </c>
      <c r="AN57" s="317">
        <v>30</v>
      </c>
      <c r="AO57" s="248">
        <v>450</v>
      </c>
      <c r="AP57" s="248"/>
      <c r="AQ57" s="248">
        <f>AN57*AO57</f>
        <v>13500</v>
      </c>
      <c r="AR57" s="248"/>
      <c r="AS57" s="365"/>
      <c r="AT57" s="365"/>
      <c r="AU57" s="379">
        <f>SUM(AP57:AS57)</f>
        <v>13500</v>
      </c>
      <c r="AV57" s="501">
        <f t="shared" si="16"/>
        <v>0</v>
      </c>
      <c r="AW57" s="501">
        <f t="shared" si="17"/>
        <v>0</v>
      </c>
    </row>
    <row r="58" spans="1:49" s="118" customFormat="1" ht="43.5" customHeight="1">
      <c r="A58" s="509" t="s">
        <v>142</v>
      </c>
      <c r="B58" s="424" t="s">
        <v>54</v>
      </c>
      <c r="C58" s="248">
        <v>80</v>
      </c>
      <c r="D58" s="248">
        <v>450</v>
      </c>
      <c r="E58" s="248"/>
      <c r="F58" s="248">
        <f>C58*D58</f>
        <v>36000</v>
      </c>
      <c r="G58" s="249"/>
      <c r="H58" s="365"/>
      <c r="I58" s="365"/>
      <c r="J58" s="321">
        <f>F58+G58+I58</f>
        <v>36000</v>
      </c>
      <c r="K58" s="316">
        <f>SUM(E58:H58)</f>
        <v>36000</v>
      </c>
      <c r="L58" s="458" t="s">
        <v>52</v>
      </c>
      <c r="M58" s="317"/>
      <c r="N58" s="248">
        <v>450</v>
      </c>
      <c r="O58" s="248"/>
      <c r="P58" s="248">
        <f>M58*N58</f>
        <v>0</v>
      </c>
      <c r="Q58" s="248"/>
      <c r="R58" s="365"/>
      <c r="S58" s="365"/>
      <c r="T58" s="379">
        <f>SUM(O58:R58)</f>
        <v>0</v>
      </c>
      <c r="U58" s="458" t="s">
        <v>52</v>
      </c>
      <c r="V58" s="106">
        <v>30</v>
      </c>
      <c r="W58" s="161">
        <v>450</v>
      </c>
      <c r="X58" s="161"/>
      <c r="Y58" s="161">
        <f>V58*W58</f>
        <v>13500</v>
      </c>
      <c r="Z58" s="161"/>
      <c r="AA58" s="196"/>
      <c r="AB58" s="196"/>
      <c r="AC58" s="227">
        <f>SUM(X58:AA58)</f>
        <v>13500</v>
      </c>
      <c r="AD58" s="424" t="s">
        <v>52</v>
      </c>
      <c r="AE58" s="106">
        <v>30</v>
      </c>
      <c r="AF58" s="161">
        <v>450</v>
      </c>
      <c r="AG58" s="161"/>
      <c r="AH58" s="161">
        <f>AE58*AF58</f>
        <v>13500</v>
      </c>
      <c r="AI58" s="161"/>
      <c r="AJ58" s="196"/>
      <c r="AK58" s="196"/>
      <c r="AL58" s="227">
        <f>SUM(AG58:AJ58)</f>
        <v>13500</v>
      </c>
      <c r="AM58" s="458" t="s">
        <v>52</v>
      </c>
      <c r="AN58" s="317">
        <v>20</v>
      </c>
      <c r="AO58" s="248">
        <v>450</v>
      </c>
      <c r="AP58" s="248"/>
      <c r="AQ58" s="248">
        <f>AN58*AO58</f>
        <v>9000</v>
      </c>
      <c r="AR58" s="248"/>
      <c r="AS58" s="365"/>
      <c r="AT58" s="365"/>
      <c r="AU58" s="379">
        <f>SUM(AP58:AS58)</f>
        <v>9000</v>
      </c>
      <c r="AV58" s="501"/>
      <c r="AW58" s="501"/>
    </row>
    <row r="59" spans="1:49" s="118" customFormat="1" ht="69.75" customHeight="1">
      <c r="A59" s="120" t="s">
        <v>104</v>
      </c>
      <c r="B59" s="424"/>
      <c r="C59" s="248"/>
      <c r="D59" s="248"/>
      <c r="E59" s="248"/>
      <c r="F59" s="248"/>
      <c r="G59" s="249"/>
      <c r="H59" s="365"/>
      <c r="I59" s="365"/>
      <c r="J59" s="321">
        <f t="shared" si="3"/>
        <v>0</v>
      </c>
      <c r="K59" s="316"/>
      <c r="L59" s="458"/>
      <c r="M59" s="317"/>
      <c r="N59" s="248"/>
      <c r="O59" s="248"/>
      <c r="P59" s="248"/>
      <c r="Q59" s="248"/>
      <c r="R59" s="365"/>
      <c r="S59" s="365"/>
      <c r="T59" s="379"/>
      <c r="U59" s="458"/>
      <c r="V59" s="106"/>
      <c r="W59" s="161"/>
      <c r="X59" s="161"/>
      <c r="Y59" s="161"/>
      <c r="Z59" s="161"/>
      <c r="AA59" s="196"/>
      <c r="AB59" s="196"/>
      <c r="AC59" s="227"/>
      <c r="AD59" s="424"/>
      <c r="AE59" s="106"/>
      <c r="AF59" s="161"/>
      <c r="AG59" s="161"/>
      <c r="AH59" s="161"/>
      <c r="AI59" s="161"/>
      <c r="AJ59" s="196"/>
      <c r="AK59" s="196"/>
      <c r="AL59" s="227"/>
      <c r="AM59" s="458"/>
      <c r="AN59" s="317"/>
      <c r="AO59" s="248"/>
      <c r="AP59" s="248"/>
      <c r="AQ59" s="248"/>
      <c r="AR59" s="248"/>
      <c r="AS59" s="365"/>
      <c r="AT59" s="365"/>
      <c r="AU59" s="379"/>
      <c r="AV59" s="501">
        <f>G59-Q59-Z59-AI59</f>
        <v>0</v>
      </c>
      <c r="AW59" s="501">
        <f>H59-R59-AA59-AJ59</f>
        <v>0</v>
      </c>
    </row>
    <row r="60" spans="1:49" s="118" customFormat="1" ht="53.25" customHeight="1">
      <c r="A60" s="509" t="s">
        <v>143</v>
      </c>
      <c r="B60" s="424" t="s">
        <v>54</v>
      </c>
      <c r="C60" s="248">
        <v>80</v>
      </c>
      <c r="D60" s="248">
        <v>450</v>
      </c>
      <c r="E60" s="248"/>
      <c r="F60" s="248">
        <f>C60*D60</f>
        <v>36000</v>
      </c>
      <c r="G60" s="249"/>
      <c r="H60" s="365"/>
      <c r="I60" s="365"/>
      <c r="J60" s="321">
        <f>F60+G60+I60</f>
        <v>36000</v>
      </c>
      <c r="K60" s="316">
        <f>SUM(E60:H60)</f>
        <v>36000</v>
      </c>
      <c r="L60" s="458" t="s">
        <v>52</v>
      </c>
      <c r="M60" s="317">
        <v>0</v>
      </c>
      <c r="N60" s="248">
        <v>450</v>
      </c>
      <c r="O60" s="248"/>
      <c r="P60" s="248">
        <f>M60*N60</f>
        <v>0</v>
      </c>
      <c r="Q60" s="248"/>
      <c r="R60" s="365"/>
      <c r="S60" s="365"/>
      <c r="T60" s="379">
        <f>SUM(O60:R60)</f>
        <v>0</v>
      </c>
      <c r="U60" s="458" t="s">
        <v>52</v>
      </c>
      <c r="V60" s="106">
        <v>40</v>
      </c>
      <c r="W60" s="161">
        <v>450</v>
      </c>
      <c r="X60" s="161"/>
      <c r="Y60" s="161">
        <f>V60*W60</f>
        <v>18000</v>
      </c>
      <c r="Z60" s="161"/>
      <c r="AA60" s="196"/>
      <c r="AB60" s="196"/>
      <c r="AC60" s="227">
        <f>SUM(X60:AA60)</f>
        <v>18000</v>
      </c>
      <c r="AD60" s="424" t="s">
        <v>52</v>
      </c>
      <c r="AE60" s="106">
        <v>20</v>
      </c>
      <c r="AF60" s="161">
        <v>450</v>
      </c>
      <c r="AG60" s="161"/>
      <c r="AH60" s="161">
        <f>AE60*AF60</f>
        <v>9000</v>
      </c>
      <c r="AI60" s="161"/>
      <c r="AJ60" s="196"/>
      <c r="AK60" s="196"/>
      <c r="AL60" s="227">
        <f aca="true" t="shared" si="18" ref="AL60:AL66">SUM(AG60:AJ60)</f>
        <v>9000</v>
      </c>
      <c r="AM60" s="458" t="s">
        <v>52</v>
      </c>
      <c r="AN60" s="317">
        <v>20</v>
      </c>
      <c r="AO60" s="248">
        <v>450</v>
      </c>
      <c r="AP60" s="248"/>
      <c r="AQ60" s="248">
        <f>AN60*AO60</f>
        <v>9000</v>
      </c>
      <c r="AR60" s="248"/>
      <c r="AS60" s="365"/>
      <c r="AT60" s="365"/>
      <c r="AU60" s="379">
        <f aca="true" t="shared" si="19" ref="AU60:AU66">SUM(AP60:AS60)</f>
        <v>9000</v>
      </c>
      <c r="AV60" s="501"/>
      <c r="AW60" s="501"/>
    </row>
    <row r="61" spans="1:49" s="155" customFormat="1" ht="43.5" customHeight="1">
      <c r="A61" s="168" t="s">
        <v>144</v>
      </c>
      <c r="B61" s="436" t="s">
        <v>58</v>
      </c>
      <c r="C61" s="249">
        <v>1</v>
      </c>
      <c r="D61" s="369">
        <v>28000</v>
      </c>
      <c r="E61" s="249"/>
      <c r="F61" s="440"/>
      <c r="G61" s="249"/>
      <c r="H61" s="369">
        <f>C61*D61</f>
        <v>28000</v>
      </c>
      <c r="I61" s="369"/>
      <c r="J61" s="302">
        <f t="shared" si="3"/>
        <v>0</v>
      </c>
      <c r="K61" s="332">
        <f aca="true" t="shared" si="20" ref="K61:K68">SUM(E61:H61)</f>
        <v>28000</v>
      </c>
      <c r="L61" s="436" t="s">
        <v>58</v>
      </c>
      <c r="M61" s="249"/>
      <c r="N61" s="369"/>
      <c r="O61" s="369"/>
      <c r="P61" s="369"/>
      <c r="Q61" s="369"/>
      <c r="R61" s="369">
        <f>H61/3</f>
        <v>9333.333333333334</v>
      </c>
      <c r="S61" s="369"/>
      <c r="T61" s="465">
        <f aca="true" t="shared" si="21" ref="T61:T66">SUM(O61:R61)</f>
        <v>9333.333333333334</v>
      </c>
      <c r="U61" s="436" t="s">
        <v>58</v>
      </c>
      <c r="V61" s="249"/>
      <c r="W61" s="249"/>
      <c r="X61" s="275"/>
      <c r="Y61" s="517"/>
      <c r="Z61" s="275"/>
      <c r="AA61" s="518">
        <f>H61/3</f>
        <v>9333.333333333334</v>
      </c>
      <c r="AB61" s="518"/>
      <c r="AC61" s="487">
        <f aca="true" t="shared" si="22" ref="AC61:AC66">SUM(X61:AA61)</f>
        <v>9333.333333333334</v>
      </c>
      <c r="AD61" s="436" t="s">
        <v>58</v>
      </c>
      <c r="AE61" s="249"/>
      <c r="AF61" s="249"/>
      <c r="AG61" s="275"/>
      <c r="AH61" s="517"/>
      <c r="AJ61" s="275">
        <f>H61/3</f>
        <v>9333.333333333334</v>
      </c>
      <c r="AK61" s="518"/>
      <c r="AL61" s="487">
        <f t="shared" si="18"/>
        <v>9333.333333333334</v>
      </c>
      <c r="AM61" s="436" t="s">
        <v>58</v>
      </c>
      <c r="AN61" s="249"/>
      <c r="AO61" s="369"/>
      <c r="AP61" s="369"/>
      <c r="AQ61" s="369"/>
      <c r="AR61" s="369"/>
      <c r="AS61" s="369">
        <f>AI61/3</f>
        <v>0</v>
      </c>
      <c r="AT61" s="369"/>
      <c r="AU61" s="465">
        <f t="shared" si="19"/>
        <v>0</v>
      </c>
      <c r="AV61" s="519">
        <f aca="true" t="shared" si="23" ref="AV61:AW67">G61-Q61-Z61-AI61</f>
        <v>0</v>
      </c>
      <c r="AW61" s="519">
        <f t="shared" si="23"/>
        <v>0</v>
      </c>
    </row>
    <row r="62" spans="1:49" s="155" customFormat="1" ht="43.5" customHeight="1">
      <c r="A62" s="168" t="s">
        <v>145</v>
      </c>
      <c r="B62" s="435" t="s">
        <v>72</v>
      </c>
      <c r="C62" s="249">
        <v>3</v>
      </c>
      <c r="D62" s="249">
        <v>20000</v>
      </c>
      <c r="E62" s="323"/>
      <c r="F62" s="323"/>
      <c r="G62" s="249">
        <f>+C62*D62</f>
        <v>60000</v>
      </c>
      <c r="H62" s="249"/>
      <c r="I62" s="329"/>
      <c r="J62" s="302">
        <f t="shared" si="3"/>
        <v>60000</v>
      </c>
      <c r="K62" s="332">
        <f t="shared" si="20"/>
        <v>60000</v>
      </c>
      <c r="L62" s="436" t="s">
        <v>54</v>
      </c>
      <c r="M62" s="249">
        <v>1</v>
      </c>
      <c r="N62" s="369">
        <f>D62</f>
        <v>20000</v>
      </c>
      <c r="O62" s="369"/>
      <c r="P62" s="369"/>
      <c r="Q62" s="369">
        <v>5631</v>
      </c>
      <c r="R62" s="369"/>
      <c r="S62" s="364"/>
      <c r="T62" s="465">
        <f t="shared" si="21"/>
        <v>5631</v>
      </c>
      <c r="U62" s="436" t="s">
        <v>54</v>
      </c>
      <c r="V62" s="249">
        <v>1</v>
      </c>
      <c r="W62" s="369">
        <f>M62</f>
        <v>1</v>
      </c>
      <c r="X62" s="369"/>
      <c r="Y62" s="369"/>
      <c r="Z62" s="369">
        <f>G62-Q62-AI62</f>
        <v>34369</v>
      </c>
      <c r="AA62" s="215"/>
      <c r="AB62" s="215"/>
      <c r="AC62" s="487">
        <f t="shared" si="22"/>
        <v>34369</v>
      </c>
      <c r="AD62" s="435" t="s">
        <v>54</v>
      </c>
      <c r="AE62" s="153">
        <v>1</v>
      </c>
      <c r="AF62" s="153">
        <f>V62</f>
        <v>1</v>
      </c>
      <c r="AG62" s="156"/>
      <c r="AH62" s="156"/>
      <c r="AI62" s="156">
        <f>G62/3</f>
        <v>20000</v>
      </c>
      <c r="AJ62" s="215"/>
      <c r="AK62" s="215"/>
      <c r="AL62" s="487">
        <f t="shared" si="18"/>
        <v>20000</v>
      </c>
      <c r="AM62" s="436" t="s">
        <v>54</v>
      </c>
      <c r="AN62" s="249"/>
      <c r="AO62" s="369"/>
      <c r="AP62" s="369"/>
      <c r="AQ62" s="369"/>
      <c r="AR62" s="369"/>
      <c r="AS62" s="369"/>
      <c r="AT62" s="364"/>
      <c r="AU62" s="465">
        <f t="shared" si="19"/>
        <v>0</v>
      </c>
      <c r="AV62" s="501">
        <f t="shared" si="23"/>
        <v>0</v>
      </c>
      <c r="AW62" s="501">
        <f t="shared" si="23"/>
        <v>0</v>
      </c>
    </row>
    <row r="63" spans="1:49" s="118" customFormat="1" ht="69.75" customHeight="1">
      <c r="A63" s="124" t="s">
        <v>105</v>
      </c>
      <c r="B63" s="432"/>
      <c r="C63" s="256"/>
      <c r="D63" s="256"/>
      <c r="E63" s="256"/>
      <c r="F63" s="256"/>
      <c r="G63" s="344"/>
      <c r="H63" s="256"/>
      <c r="I63" s="256"/>
      <c r="J63" s="321">
        <f t="shared" si="3"/>
        <v>0</v>
      </c>
      <c r="K63" s="316">
        <f t="shared" si="20"/>
        <v>0</v>
      </c>
      <c r="L63" s="307"/>
      <c r="M63" s="308"/>
      <c r="N63" s="256"/>
      <c r="O63" s="256"/>
      <c r="P63" s="256"/>
      <c r="Q63" s="256"/>
      <c r="R63" s="256"/>
      <c r="S63" s="256"/>
      <c r="T63" s="379">
        <f t="shared" si="21"/>
        <v>0</v>
      </c>
      <c r="U63" s="307"/>
      <c r="V63" s="148"/>
      <c r="W63" s="163"/>
      <c r="X63" s="163"/>
      <c r="Y63" s="163"/>
      <c r="Z63" s="163"/>
      <c r="AA63" s="163"/>
      <c r="AB63" s="163"/>
      <c r="AC63" s="227">
        <f t="shared" si="22"/>
        <v>0</v>
      </c>
      <c r="AD63" s="147"/>
      <c r="AE63" s="148"/>
      <c r="AF63" s="163"/>
      <c r="AG63" s="163"/>
      <c r="AH63" s="163"/>
      <c r="AI63" s="163"/>
      <c r="AJ63" s="163"/>
      <c r="AK63" s="163"/>
      <c r="AL63" s="227">
        <f t="shared" si="18"/>
        <v>0</v>
      </c>
      <c r="AM63" s="307"/>
      <c r="AN63" s="308"/>
      <c r="AO63" s="256"/>
      <c r="AP63" s="256"/>
      <c r="AQ63" s="256"/>
      <c r="AR63" s="256"/>
      <c r="AS63" s="256"/>
      <c r="AT63" s="256"/>
      <c r="AU63" s="379">
        <f t="shared" si="19"/>
        <v>0</v>
      </c>
      <c r="AV63" s="501">
        <f t="shared" si="23"/>
        <v>0</v>
      </c>
      <c r="AW63" s="501">
        <f t="shared" si="23"/>
        <v>0</v>
      </c>
    </row>
    <row r="64" spans="1:49" s="155" customFormat="1" ht="52.5" customHeight="1">
      <c r="A64" s="217" t="s">
        <v>134</v>
      </c>
      <c r="B64" s="435" t="s">
        <v>58</v>
      </c>
      <c r="C64" s="249">
        <v>3</v>
      </c>
      <c r="D64" s="249">
        <v>8000</v>
      </c>
      <c r="E64" s="323"/>
      <c r="F64" s="323"/>
      <c r="G64" s="249">
        <f>D64*C64</f>
        <v>24000</v>
      </c>
      <c r="H64" s="249"/>
      <c r="I64" s="329"/>
      <c r="J64" s="302">
        <f t="shared" si="3"/>
        <v>24000</v>
      </c>
      <c r="K64" s="332">
        <f t="shared" si="20"/>
        <v>24000</v>
      </c>
      <c r="L64" s="436" t="s">
        <v>58</v>
      </c>
      <c r="M64" s="249">
        <v>1</v>
      </c>
      <c r="N64" s="249">
        <f>D64</f>
        <v>8000</v>
      </c>
      <c r="O64" s="323"/>
      <c r="P64" s="323"/>
      <c r="Q64" s="249">
        <f>G64/3</f>
        <v>8000</v>
      </c>
      <c r="R64" s="364"/>
      <c r="S64" s="364"/>
      <c r="T64" s="465">
        <f t="shared" si="21"/>
        <v>8000</v>
      </c>
      <c r="U64" s="436" t="s">
        <v>58</v>
      </c>
      <c r="V64" s="249">
        <v>3</v>
      </c>
      <c r="W64" s="249">
        <v>12000</v>
      </c>
      <c r="X64" s="274"/>
      <c r="Y64" s="274"/>
      <c r="Z64" s="275">
        <f>G64/3</f>
        <v>8000</v>
      </c>
      <c r="AA64" s="215"/>
      <c r="AB64" s="215"/>
      <c r="AC64" s="487">
        <f t="shared" si="22"/>
        <v>8000</v>
      </c>
      <c r="AD64" s="435" t="s">
        <v>58</v>
      </c>
      <c r="AE64" s="249">
        <v>3</v>
      </c>
      <c r="AF64" s="249">
        <v>12000</v>
      </c>
      <c r="AG64" s="274"/>
      <c r="AH64" s="274"/>
      <c r="AI64" s="275">
        <f>G64/3</f>
        <v>8000</v>
      </c>
      <c r="AJ64" s="215"/>
      <c r="AK64" s="215"/>
      <c r="AL64" s="487">
        <f t="shared" si="18"/>
        <v>8000</v>
      </c>
      <c r="AM64" s="436" t="s">
        <v>58</v>
      </c>
      <c r="AN64" s="249"/>
      <c r="AO64" s="249"/>
      <c r="AP64" s="323"/>
      <c r="AQ64" s="323"/>
      <c r="AR64" s="249"/>
      <c r="AS64" s="364"/>
      <c r="AT64" s="364"/>
      <c r="AU64" s="465">
        <f t="shared" si="19"/>
        <v>0</v>
      </c>
      <c r="AV64" s="501">
        <f t="shared" si="23"/>
        <v>0</v>
      </c>
      <c r="AW64" s="501">
        <f t="shared" si="23"/>
        <v>0</v>
      </c>
    </row>
    <row r="65" spans="1:49" s="155" customFormat="1" ht="39.75" customHeight="1">
      <c r="A65" s="168" t="s">
        <v>122</v>
      </c>
      <c r="B65" s="435" t="s">
        <v>58</v>
      </c>
      <c r="C65" s="249">
        <v>3</v>
      </c>
      <c r="D65" s="249">
        <v>5000</v>
      </c>
      <c r="E65" s="323"/>
      <c r="F65" s="323"/>
      <c r="G65" s="249">
        <f>C65*D65</f>
        <v>15000</v>
      </c>
      <c r="H65" s="249"/>
      <c r="I65" s="329"/>
      <c r="J65" s="302">
        <f t="shared" si="3"/>
        <v>15000</v>
      </c>
      <c r="K65" s="332">
        <f t="shared" si="20"/>
        <v>15000</v>
      </c>
      <c r="L65" s="436" t="s">
        <v>58</v>
      </c>
      <c r="M65" s="249">
        <v>1</v>
      </c>
      <c r="N65" s="249">
        <v>5000</v>
      </c>
      <c r="O65" s="323"/>
      <c r="P65" s="323"/>
      <c r="Q65" s="249">
        <f>G65/3</f>
        <v>5000</v>
      </c>
      <c r="R65" s="249"/>
      <c r="S65" s="323"/>
      <c r="T65" s="465">
        <f t="shared" si="21"/>
        <v>5000</v>
      </c>
      <c r="U65" s="436" t="s">
        <v>58</v>
      </c>
      <c r="V65" s="249">
        <v>3</v>
      </c>
      <c r="W65" s="249">
        <v>5000</v>
      </c>
      <c r="X65" s="156"/>
      <c r="Y65" s="156"/>
      <c r="Z65" s="275">
        <f>G65/3</f>
        <v>5000</v>
      </c>
      <c r="AA65" s="153"/>
      <c r="AB65" s="156"/>
      <c r="AC65" s="487">
        <f t="shared" si="22"/>
        <v>5000</v>
      </c>
      <c r="AD65" s="435" t="s">
        <v>58</v>
      </c>
      <c r="AE65" s="249">
        <v>3</v>
      </c>
      <c r="AF65" s="249">
        <v>5000</v>
      </c>
      <c r="AG65" s="156"/>
      <c r="AH65" s="156"/>
      <c r="AI65" s="275">
        <f>G65/3</f>
        <v>5000</v>
      </c>
      <c r="AJ65" s="153"/>
      <c r="AK65" s="156"/>
      <c r="AL65" s="487">
        <f t="shared" si="18"/>
        <v>5000</v>
      </c>
      <c r="AM65" s="436" t="s">
        <v>58</v>
      </c>
      <c r="AN65" s="249"/>
      <c r="AO65" s="249"/>
      <c r="AP65" s="323"/>
      <c r="AQ65" s="323"/>
      <c r="AR65" s="249"/>
      <c r="AS65" s="249"/>
      <c r="AT65" s="323"/>
      <c r="AU65" s="465">
        <f t="shared" si="19"/>
        <v>0</v>
      </c>
      <c r="AV65" s="501">
        <f t="shared" si="23"/>
        <v>0</v>
      </c>
      <c r="AW65" s="501">
        <f t="shared" si="23"/>
        <v>0</v>
      </c>
    </row>
    <row r="66" spans="1:49" s="155" customFormat="1" ht="54" customHeight="1">
      <c r="A66" s="181" t="s">
        <v>135</v>
      </c>
      <c r="B66" s="424" t="s">
        <v>58</v>
      </c>
      <c r="C66" s="260">
        <v>5</v>
      </c>
      <c r="D66" s="248">
        <v>5000</v>
      </c>
      <c r="E66" s="259"/>
      <c r="F66" s="259">
        <f>2*5000</f>
        <v>10000</v>
      </c>
      <c r="G66" s="248">
        <f>+C66*D66-2*5000</f>
        <v>15000</v>
      </c>
      <c r="H66" s="248"/>
      <c r="I66" s="315"/>
      <c r="J66" s="321">
        <f t="shared" si="3"/>
        <v>25000</v>
      </c>
      <c r="K66" s="316">
        <f t="shared" si="20"/>
        <v>25000</v>
      </c>
      <c r="L66" s="436" t="s">
        <v>58</v>
      </c>
      <c r="M66" s="276"/>
      <c r="N66" s="249"/>
      <c r="O66" s="249"/>
      <c r="P66" s="249"/>
      <c r="Q66" s="249">
        <f>G66</f>
        <v>15000</v>
      </c>
      <c r="R66" s="364"/>
      <c r="S66" s="364"/>
      <c r="T66" s="465">
        <f t="shared" si="21"/>
        <v>15000</v>
      </c>
      <c r="U66" s="458" t="s">
        <v>58</v>
      </c>
      <c r="V66" s="515">
        <v>1</v>
      </c>
      <c r="W66" s="515">
        <v>5000</v>
      </c>
      <c r="X66" s="515"/>
      <c r="Y66" s="515">
        <f>W66*1</f>
        <v>5000</v>
      </c>
      <c r="Z66" s="516">
        <f>G66-Q66</f>
        <v>0</v>
      </c>
      <c r="AA66" s="167"/>
      <c r="AB66" s="167"/>
      <c r="AC66" s="227">
        <f t="shared" si="22"/>
        <v>5000</v>
      </c>
      <c r="AD66" s="458" t="s">
        <v>58</v>
      </c>
      <c r="AE66" s="515">
        <v>1</v>
      </c>
      <c r="AF66" s="516">
        <v>5000</v>
      </c>
      <c r="AG66" s="516"/>
      <c r="AH66" s="516">
        <f>AF66*AE66</f>
        <v>5000</v>
      </c>
      <c r="AI66" s="516">
        <v>0</v>
      </c>
      <c r="AJ66" s="167"/>
      <c r="AK66" s="167"/>
      <c r="AL66" s="227">
        <f t="shared" si="18"/>
        <v>5000</v>
      </c>
      <c r="AM66" s="458" t="s">
        <v>58</v>
      </c>
      <c r="AN66" s="515"/>
      <c r="AO66" s="248"/>
      <c r="AP66" s="248"/>
      <c r="AQ66" s="248"/>
      <c r="AR66" s="248"/>
      <c r="AS66" s="349"/>
      <c r="AT66" s="364"/>
      <c r="AU66" s="465">
        <f t="shared" si="19"/>
        <v>0</v>
      </c>
      <c r="AV66" s="501">
        <f t="shared" si="23"/>
        <v>0</v>
      </c>
      <c r="AW66" s="501">
        <f t="shared" si="23"/>
        <v>0</v>
      </c>
    </row>
    <row r="67" spans="1:49" s="118" customFormat="1" ht="53.25" customHeight="1">
      <c r="A67" s="181" t="s">
        <v>123</v>
      </c>
      <c r="B67" s="424" t="s">
        <v>54</v>
      </c>
      <c r="C67" s="248">
        <v>80</v>
      </c>
      <c r="D67" s="248">
        <f>250</f>
        <v>250</v>
      </c>
      <c r="E67" s="248"/>
      <c r="F67" s="248">
        <f>D67*C67/2</f>
        <v>10000</v>
      </c>
      <c r="G67" s="249">
        <f>D67*C67/2</f>
        <v>10000</v>
      </c>
      <c r="H67" s="248"/>
      <c r="I67" s="315"/>
      <c r="J67" s="248">
        <f>F67+G67+I67</f>
        <v>20000</v>
      </c>
      <c r="K67" s="316">
        <f t="shared" si="20"/>
        <v>20000</v>
      </c>
      <c r="L67" s="458" t="s">
        <v>54</v>
      </c>
      <c r="M67" s="248">
        <v>40</v>
      </c>
      <c r="N67" s="248">
        <f>250</f>
        <v>250</v>
      </c>
      <c r="O67" s="259"/>
      <c r="P67" s="259"/>
      <c r="Q67" s="249">
        <f>M67*N67</f>
        <v>10000</v>
      </c>
      <c r="R67" s="366"/>
      <c r="S67" s="366"/>
      <c r="T67" s="467"/>
      <c r="U67" s="466"/>
      <c r="V67" s="125"/>
      <c r="W67" s="162"/>
      <c r="X67" s="162"/>
      <c r="Y67" s="162"/>
      <c r="Z67" s="162"/>
      <c r="AA67" s="197"/>
      <c r="AB67" s="197"/>
      <c r="AC67" s="488"/>
      <c r="AD67" s="497" t="s">
        <v>54</v>
      </c>
      <c r="AE67" s="125">
        <v>40</v>
      </c>
      <c r="AF67" s="162">
        <v>250</v>
      </c>
      <c r="AG67" s="162"/>
      <c r="AH67" s="162">
        <f>AF67*AE67</f>
        <v>10000</v>
      </c>
      <c r="AI67" s="162"/>
      <c r="AJ67" s="197"/>
      <c r="AK67" s="197"/>
      <c r="AL67" s="488"/>
      <c r="AM67" s="458" t="s">
        <v>54</v>
      </c>
      <c r="AN67" s="248"/>
      <c r="AO67" s="248"/>
      <c r="AP67" s="259"/>
      <c r="AQ67" s="259"/>
      <c r="AR67" s="249"/>
      <c r="AS67" s="366"/>
      <c r="AT67" s="366"/>
      <c r="AU67" s="467"/>
      <c r="AV67" s="501">
        <f t="shared" si="23"/>
        <v>0</v>
      </c>
      <c r="AW67" s="501">
        <f t="shared" si="23"/>
        <v>0</v>
      </c>
    </row>
    <row r="68" spans="1:49" s="155" customFormat="1" ht="43.5" customHeight="1">
      <c r="A68" s="168" t="s">
        <v>136</v>
      </c>
      <c r="B68" s="435" t="s">
        <v>54</v>
      </c>
      <c r="C68" s="249">
        <v>20</v>
      </c>
      <c r="D68" s="249">
        <v>540</v>
      </c>
      <c r="E68" s="323"/>
      <c r="F68" s="323"/>
      <c r="G68" s="249">
        <f>C68*D68</f>
        <v>10800</v>
      </c>
      <c r="H68" s="249"/>
      <c r="I68" s="329"/>
      <c r="J68" s="302">
        <f>F68+G68+I68</f>
        <v>10800</v>
      </c>
      <c r="K68" s="332">
        <f t="shared" si="20"/>
        <v>10800</v>
      </c>
      <c r="L68" s="436" t="s">
        <v>54</v>
      </c>
      <c r="M68" s="249">
        <v>20</v>
      </c>
      <c r="N68" s="249">
        <v>540</v>
      </c>
      <c r="O68" s="323"/>
      <c r="P68" s="323"/>
      <c r="Q68" s="249">
        <f>M68*N68</f>
        <v>10800</v>
      </c>
      <c r="R68" s="364"/>
      <c r="S68" s="364"/>
      <c r="T68" s="465">
        <f>SUM(O68:R68)</f>
        <v>10800</v>
      </c>
      <c r="U68" s="436" t="s">
        <v>54</v>
      </c>
      <c r="V68" s="249"/>
      <c r="W68" s="249"/>
      <c r="X68" s="156"/>
      <c r="Y68" s="156"/>
      <c r="Z68" s="275"/>
      <c r="AA68" s="215"/>
      <c r="AB68" s="215"/>
      <c r="AC68" s="487">
        <f>SUM(X68:AA68)</f>
        <v>0</v>
      </c>
      <c r="AD68" s="435" t="s">
        <v>54</v>
      </c>
      <c r="AE68" s="249"/>
      <c r="AF68" s="249"/>
      <c r="AG68" s="156"/>
      <c r="AH68" s="156"/>
      <c r="AI68" s="275"/>
      <c r="AJ68" s="215"/>
      <c r="AK68" s="215"/>
      <c r="AL68" s="487">
        <f>SUM(AG68:AJ68)</f>
        <v>0</v>
      </c>
      <c r="AM68" s="436" t="s">
        <v>54</v>
      </c>
      <c r="AN68" s="249"/>
      <c r="AO68" s="249"/>
      <c r="AP68" s="323"/>
      <c r="AQ68" s="323"/>
      <c r="AR68" s="249"/>
      <c r="AS68" s="364"/>
      <c r="AT68" s="364"/>
      <c r="AU68" s="465">
        <f>SUM(AP68:AS68)</f>
        <v>0</v>
      </c>
      <c r="AV68" s="501">
        <f aca="true" t="shared" si="24" ref="AV68:AV99">G68-Q68-Z68-AI68</f>
        <v>0</v>
      </c>
      <c r="AW68" s="501">
        <f aca="true" t="shared" si="25" ref="AW68:AW99">H68-R68-AA68-AJ68</f>
        <v>0</v>
      </c>
    </row>
    <row r="69" spans="1:49" s="155" customFormat="1" ht="76.5" customHeight="1">
      <c r="A69" s="120" t="s">
        <v>106</v>
      </c>
      <c r="B69" s="435"/>
      <c r="C69" s="249"/>
      <c r="D69" s="249"/>
      <c r="E69" s="323"/>
      <c r="F69" s="323"/>
      <c r="G69" s="249"/>
      <c r="H69" s="249"/>
      <c r="I69" s="329"/>
      <c r="J69" s="302">
        <f>F69+G69+I69</f>
        <v>0</v>
      </c>
      <c r="K69" s="332"/>
      <c r="L69" s="436"/>
      <c r="M69" s="249"/>
      <c r="N69" s="249"/>
      <c r="O69" s="323"/>
      <c r="P69" s="323"/>
      <c r="Q69" s="323"/>
      <c r="R69" s="364"/>
      <c r="S69" s="364"/>
      <c r="T69" s="465"/>
      <c r="U69" s="436"/>
      <c r="V69" s="153"/>
      <c r="W69" s="153"/>
      <c r="X69" s="156"/>
      <c r="Y69" s="156"/>
      <c r="Z69" s="156"/>
      <c r="AA69" s="215"/>
      <c r="AB69" s="215"/>
      <c r="AC69" s="487"/>
      <c r="AD69" s="435"/>
      <c r="AE69" s="153"/>
      <c r="AF69" s="153"/>
      <c r="AG69" s="156"/>
      <c r="AH69" s="156"/>
      <c r="AI69" s="156"/>
      <c r="AJ69" s="215"/>
      <c r="AK69" s="215"/>
      <c r="AL69" s="487"/>
      <c r="AM69" s="436"/>
      <c r="AN69" s="249"/>
      <c r="AO69" s="249"/>
      <c r="AP69" s="323"/>
      <c r="AQ69" s="323"/>
      <c r="AR69" s="323"/>
      <c r="AS69" s="364"/>
      <c r="AT69" s="364"/>
      <c r="AU69" s="465"/>
      <c r="AV69" s="501">
        <f t="shared" si="24"/>
        <v>0</v>
      </c>
      <c r="AW69" s="501">
        <f t="shared" si="25"/>
        <v>0</v>
      </c>
    </row>
    <row r="70" spans="1:49" s="155" customFormat="1" ht="41.25" customHeight="1">
      <c r="A70" s="168" t="s">
        <v>137</v>
      </c>
      <c r="B70" s="435" t="s">
        <v>58</v>
      </c>
      <c r="C70" s="261">
        <v>3</v>
      </c>
      <c r="D70" s="261">
        <v>5000</v>
      </c>
      <c r="E70" s="323"/>
      <c r="F70" s="323"/>
      <c r="G70" s="261">
        <f>+C70*D70</f>
        <v>15000</v>
      </c>
      <c r="H70" s="261"/>
      <c r="I70" s="370"/>
      <c r="J70" s="302">
        <f>F70+G70+I70</f>
        <v>15000</v>
      </c>
      <c r="K70" s="332">
        <f>SUM(E70:H70)</f>
        <v>15000</v>
      </c>
      <c r="L70" s="435" t="s">
        <v>58</v>
      </c>
      <c r="M70" s="261">
        <v>3</v>
      </c>
      <c r="N70" s="261">
        <v>5000</v>
      </c>
      <c r="O70" s="323"/>
      <c r="P70" s="323"/>
      <c r="Q70" s="323">
        <f>G70/3</f>
        <v>5000</v>
      </c>
      <c r="R70" s="364"/>
      <c r="S70" s="364"/>
      <c r="T70" s="465">
        <f>SUM(O70:R70)</f>
        <v>5000</v>
      </c>
      <c r="U70" s="435" t="s">
        <v>58</v>
      </c>
      <c r="V70" s="261">
        <v>3</v>
      </c>
      <c r="W70" s="261">
        <v>5000</v>
      </c>
      <c r="X70" s="274"/>
      <c r="Y70" s="274"/>
      <c r="Z70" s="274">
        <f>G73/3</f>
        <v>5000</v>
      </c>
      <c r="AA70" s="215"/>
      <c r="AB70" s="215"/>
      <c r="AC70" s="487">
        <f>SUM(X70:AA70)</f>
        <v>5000</v>
      </c>
      <c r="AD70" s="435" t="s">
        <v>58</v>
      </c>
      <c r="AE70" s="261">
        <v>3</v>
      </c>
      <c r="AF70" s="261">
        <v>5000</v>
      </c>
      <c r="AG70" s="274"/>
      <c r="AH70" s="274"/>
      <c r="AI70" s="274">
        <f>G70/3</f>
        <v>5000</v>
      </c>
      <c r="AJ70" s="215"/>
      <c r="AK70" s="215"/>
      <c r="AL70" s="487">
        <f>SUM(AG70:AJ70)</f>
        <v>5000</v>
      </c>
      <c r="AM70" s="435" t="s">
        <v>58</v>
      </c>
      <c r="AN70" s="261"/>
      <c r="AO70" s="261"/>
      <c r="AP70" s="323"/>
      <c r="AQ70" s="323"/>
      <c r="AR70" s="323">
        <f>AH70/3</f>
        <v>0</v>
      </c>
      <c r="AS70" s="364"/>
      <c r="AT70" s="364"/>
      <c r="AU70" s="465">
        <f>SUM(AP70:AS70)</f>
        <v>0</v>
      </c>
      <c r="AV70" s="501">
        <f t="shared" si="24"/>
        <v>0</v>
      </c>
      <c r="AW70" s="501">
        <f t="shared" si="25"/>
        <v>0</v>
      </c>
    </row>
    <row r="71" spans="1:49" s="287" customFormat="1" ht="76.5">
      <c r="A71" s="288" t="s">
        <v>138</v>
      </c>
      <c r="B71" s="438" t="s">
        <v>58</v>
      </c>
      <c r="C71" s="289">
        <v>40</v>
      </c>
      <c r="D71" s="289">
        <v>4670</v>
      </c>
      <c r="E71" s="289"/>
      <c r="F71" s="289"/>
      <c r="G71" s="439"/>
      <c r="H71" s="289"/>
      <c r="I71" s="289">
        <f>C71*D71-11</f>
        <v>186789</v>
      </c>
      <c r="J71" s="371"/>
      <c r="K71" s="336">
        <f>SUM(E71:I71)</f>
        <v>186789</v>
      </c>
      <c r="L71" s="438" t="s">
        <v>58</v>
      </c>
      <c r="M71" s="289"/>
      <c r="N71" s="289"/>
      <c r="O71" s="289"/>
      <c r="P71" s="289"/>
      <c r="Q71" s="289"/>
      <c r="R71" s="372"/>
      <c r="S71" s="372">
        <f>I71/3</f>
        <v>62263</v>
      </c>
      <c r="T71" s="336">
        <f>S71</f>
        <v>62263</v>
      </c>
      <c r="U71" s="438" t="s">
        <v>58</v>
      </c>
      <c r="V71" s="283"/>
      <c r="W71" s="283"/>
      <c r="X71" s="283"/>
      <c r="Y71" s="283"/>
      <c r="Z71" s="283"/>
      <c r="AA71" s="290"/>
      <c r="AB71" s="290">
        <f>K71/3</f>
        <v>62263</v>
      </c>
      <c r="AC71" s="286">
        <f>AB71</f>
        <v>62263</v>
      </c>
      <c r="AD71" s="438" t="s">
        <v>58</v>
      </c>
      <c r="AE71" s="283"/>
      <c r="AF71" s="283"/>
      <c r="AG71" s="283"/>
      <c r="AH71" s="283"/>
      <c r="AI71" s="283"/>
      <c r="AJ71" s="290"/>
      <c r="AK71" s="290">
        <f>K71/3</f>
        <v>62263</v>
      </c>
      <c r="AL71" s="286">
        <f>AK71</f>
        <v>62263</v>
      </c>
      <c r="AM71" s="438"/>
      <c r="AN71" s="289"/>
      <c r="AO71" s="289"/>
      <c r="AP71" s="289"/>
      <c r="AQ71" s="289"/>
      <c r="AR71" s="289"/>
      <c r="AS71" s="372"/>
      <c r="AT71" s="372"/>
      <c r="AU71" s="336">
        <f>SUM(AP71:AS71)</f>
        <v>0</v>
      </c>
      <c r="AV71" s="501">
        <f t="shared" si="24"/>
        <v>0</v>
      </c>
      <c r="AW71" s="501">
        <f t="shared" si="25"/>
        <v>0</v>
      </c>
    </row>
    <row r="72" spans="1:49" s="155" customFormat="1" ht="55.5" customHeight="1">
      <c r="A72" s="181" t="s">
        <v>153</v>
      </c>
      <c r="B72" s="424" t="s">
        <v>58</v>
      </c>
      <c r="C72" s="248">
        <v>4</v>
      </c>
      <c r="D72" s="248">
        <v>5000</v>
      </c>
      <c r="E72" s="259"/>
      <c r="F72" s="259">
        <f>5000*2</f>
        <v>10000</v>
      </c>
      <c r="G72" s="248">
        <f>D72*2</f>
        <v>10000</v>
      </c>
      <c r="H72" s="248"/>
      <c r="I72" s="315"/>
      <c r="J72" s="321">
        <f aca="true" t="shared" si="26" ref="J72:J91">F72+G72+I72</f>
        <v>20000</v>
      </c>
      <c r="K72" s="316">
        <f>SUM(E72:H72)</f>
        <v>20000</v>
      </c>
      <c r="L72" s="458" t="str">
        <f>B72</f>
        <v>per event</v>
      </c>
      <c r="M72" s="248">
        <v>4</v>
      </c>
      <c r="N72" s="248">
        <f>D72</f>
        <v>5000</v>
      </c>
      <c r="O72" s="259"/>
      <c r="P72" s="373">
        <f>N72</f>
        <v>5000</v>
      </c>
      <c r="Q72" s="259">
        <f>2*N72</f>
        <v>10000</v>
      </c>
      <c r="R72" s="323"/>
      <c r="S72" s="323"/>
      <c r="T72" s="465">
        <f>SUM(O72:R72)</f>
        <v>15000</v>
      </c>
      <c r="U72" s="458" t="s">
        <v>58</v>
      </c>
      <c r="V72" s="161"/>
      <c r="W72" s="161"/>
      <c r="X72" s="162"/>
      <c r="Y72" s="292"/>
      <c r="Z72" s="292">
        <v>0</v>
      </c>
      <c r="AA72" s="156"/>
      <c r="AB72" s="156"/>
      <c r="AC72" s="487">
        <f>SUM(X72:AA72)</f>
        <v>0</v>
      </c>
      <c r="AD72" s="424" t="s">
        <v>58</v>
      </c>
      <c r="AE72" s="161">
        <v>1</v>
      </c>
      <c r="AF72" s="161">
        <v>5000</v>
      </c>
      <c r="AG72" s="162"/>
      <c r="AH72" s="292">
        <f>AF72*1</f>
        <v>5000</v>
      </c>
      <c r="AI72" s="292"/>
      <c r="AJ72" s="156"/>
      <c r="AK72" s="156"/>
      <c r="AL72" s="487">
        <f>SUM(AG72:AJ72)</f>
        <v>5000</v>
      </c>
      <c r="AM72" s="458"/>
      <c r="AN72" s="248"/>
      <c r="AO72" s="248"/>
      <c r="AP72" s="259"/>
      <c r="AQ72" s="373"/>
      <c r="AR72" s="373"/>
      <c r="AS72" s="323"/>
      <c r="AT72" s="323"/>
      <c r="AU72" s="465">
        <f>SUM(AP72:AS72)</f>
        <v>0</v>
      </c>
      <c r="AV72" s="501">
        <f t="shared" si="24"/>
        <v>0</v>
      </c>
      <c r="AW72" s="501">
        <f t="shared" si="25"/>
        <v>0</v>
      </c>
    </row>
    <row r="73" spans="1:49" s="155" customFormat="1" ht="33" customHeight="1">
      <c r="A73" s="168" t="s">
        <v>124</v>
      </c>
      <c r="B73" s="435" t="s">
        <v>58</v>
      </c>
      <c r="C73" s="249">
        <v>3</v>
      </c>
      <c r="D73" s="249">
        <v>5000</v>
      </c>
      <c r="E73" s="323"/>
      <c r="F73" s="323"/>
      <c r="G73" s="249">
        <f>+C73*D73</f>
        <v>15000</v>
      </c>
      <c r="H73" s="249"/>
      <c r="I73" s="329"/>
      <c r="J73" s="321">
        <f t="shared" si="26"/>
        <v>15000</v>
      </c>
      <c r="K73" s="332">
        <f>SUM(E73:H73)</f>
        <v>15000</v>
      </c>
      <c r="L73" s="436" t="str">
        <f>B73</f>
        <v>per event</v>
      </c>
      <c r="M73" s="249">
        <v>1</v>
      </c>
      <c r="N73" s="249">
        <f>D73</f>
        <v>5000</v>
      </c>
      <c r="O73" s="323"/>
      <c r="P73" s="323"/>
      <c r="Q73" s="323">
        <f>+G73/3</f>
        <v>5000</v>
      </c>
      <c r="R73" s="364"/>
      <c r="S73" s="364"/>
      <c r="T73" s="465">
        <f>SUM(O73:R73)</f>
        <v>5000</v>
      </c>
      <c r="U73" s="436" t="s">
        <v>58</v>
      </c>
      <c r="V73" s="153">
        <v>1</v>
      </c>
      <c r="W73" s="153">
        <v>5000</v>
      </c>
      <c r="X73" s="156"/>
      <c r="Y73" s="156"/>
      <c r="Z73" s="156">
        <f>G73/3</f>
        <v>5000</v>
      </c>
      <c r="AA73" s="215"/>
      <c r="AB73" s="215"/>
      <c r="AC73" s="487">
        <f>SUM(X73:AA73)</f>
        <v>5000</v>
      </c>
      <c r="AD73" s="435" t="s">
        <v>58</v>
      </c>
      <c r="AE73" s="153">
        <v>1</v>
      </c>
      <c r="AF73" s="153">
        <v>5000</v>
      </c>
      <c r="AG73" s="156"/>
      <c r="AH73" s="156"/>
      <c r="AI73" s="156">
        <f>G73/3</f>
        <v>5000</v>
      </c>
      <c r="AJ73" s="215"/>
      <c r="AK73" s="215"/>
      <c r="AL73" s="487">
        <f>SUM(AG73:AJ73)</f>
        <v>5000</v>
      </c>
      <c r="AM73" s="436"/>
      <c r="AN73" s="249"/>
      <c r="AO73" s="249"/>
      <c r="AP73" s="323"/>
      <c r="AQ73" s="323"/>
      <c r="AR73" s="323"/>
      <c r="AS73" s="364"/>
      <c r="AT73" s="364"/>
      <c r="AU73" s="465">
        <f>SUM(AP73:AS73)</f>
        <v>0</v>
      </c>
      <c r="AV73" s="501">
        <f t="shared" si="24"/>
        <v>0</v>
      </c>
      <c r="AW73" s="501">
        <f t="shared" si="25"/>
        <v>0</v>
      </c>
    </row>
    <row r="74" spans="1:49" s="155" customFormat="1" ht="71.25" customHeight="1">
      <c r="A74" s="120" t="s">
        <v>101</v>
      </c>
      <c r="B74" s="435"/>
      <c r="C74" s="261"/>
      <c r="D74" s="261"/>
      <c r="E74" s="323"/>
      <c r="F74" s="323"/>
      <c r="G74" s="261"/>
      <c r="H74" s="374"/>
      <c r="I74" s="374"/>
      <c r="J74" s="321">
        <f t="shared" si="26"/>
        <v>0</v>
      </c>
      <c r="K74" s="375"/>
      <c r="L74" s="436"/>
      <c r="M74" s="249"/>
      <c r="N74" s="249"/>
      <c r="O74" s="323"/>
      <c r="P74" s="323"/>
      <c r="Q74" s="323"/>
      <c r="R74" s="376"/>
      <c r="S74" s="376"/>
      <c r="T74" s="465"/>
      <c r="U74" s="436"/>
      <c r="V74" s="153"/>
      <c r="W74" s="153"/>
      <c r="X74" s="156"/>
      <c r="Y74" s="156"/>
      <c r="Z74" s="156"/>
      <c r="AA74" s="238"/>
      <c r="AB74" s="238"/>
      <c r="AC74" s="487"/>
      <c r="AD74" s="435"/>
      <c r="AE74" s="153"/>
      <c r="AF74" s="153"/>
      <c r="AG74" s="156"/>
      <c r="AH74" s="156"/>
      <c r="AI74" s="156"/>
      <c r="AJ74" s="238"/>
      <c r="AK74" s="238"/>
      <c r="AL74" s="487"/>
      <c r="AM74" s="436"/>
      <c r="AN74" s="249"/>
      <c r="AO74" s="249"/>
      <c r="AP74" s="323"/>
      <c r="AQ74" s="323"/>
      <c r="AR74" s="323"/>
      <c r="AS74" s="376"/>
      <c r="AT74" s="376"/>
      <c r="AU74" s="465"/>
      <c r="AV74" s="501">
        <f t="shared" si="24"/>
        <v>0</v>
      </c>
      <c r="AW74" s="501">
        <f t="shared" si="25"/>
        <v>0</v>
      </c>
    </row>
    <row r="75" spans="1:49" s="155" customFormat="1" ht="61.5" customHeight="1">
      <c r="A75" s="124" t="s">
        <v>107</v>
      </c>
      <c r="B75" s="435"/>
      <c r="C75" s="261"/>
      <c r="D75" s="261"/>
      <c r="E75" s="323"/>
      <c r="F75" s="323"/>
      <c r="G75" s="261"/>
      <c r="H75" s="374"/>
      <c r="I75" s="374"/>
      <c r="J75" s="321">
        <f t="shared" si="26"/>
        <v>0</v>
      </c>
      <c r="K75" s="375"/>
      <c r="L75" s="436"/>
      <c r="M75" s="249"/>
      <c r="N75" s="249"/>
      <c r="O75" s="323"/>
      <c r="P75" s="323"/>
      <c r="Q75" s="323"/>
      <c r="R75" s="376"/>
      <c r="S75" s="376"/>
      <c r="T75" s="465"/>
      <c r="U75" s="436"/>
      <c r="V75" s="153"/>
      <c r="W75" s="153"/>
      <c r="X75" s="156"/>
      <c r="Y75" s="156"/>
      <c r="Z75" s="156"/>
      <c r="AA75" s="238"/>
      <c r="AB75" s="238"/>
      <c r="AC75" s="487"/>
      <c r="AD75" s="435"/>
      <c r="AE75" s="153"/>
      <c r="AF75" s="153"/>
      <c r="AG75" s="156"/>
      <c r="AH75" s="156"/>
      <c r="AI75" s="156"/>
      <c r="AJ75" s="238"/>
      <c r="AK75" s="238"/>
      <c r="AL75" s="487"/>
      <c r="AM75" s="436"/>
      <c r="AN75" s="249"/>
      <c r="AO75" s="249"/>
      <c r="AP75" s="323"/>
      <c r="AQ75" s="323"/>
      <c r="AR75" s="323"/>
      <c r="AS75" s="376"/>
      <c r="AT75" s="376"/>
      <c r="AU75" s="465"/>
      <c r="AV75" s="501">
        <f t="shared" si="24"/>
        <v>0</v>
      </c>
      <c r="AW75" s="501">
        <f t="shared" si="25"/>
        <v>0</v>
      </c>
    </row>
    <row r="76" spans="1:49" s="155" customFormat="1" ht="61.5" customHeight="1">
      <c r="A76" s="120" t="s">
        <v>108</v>
      </c>
      <c r="B76" s="435"/>
      <c r="C76" s="261"/>
      <c r="D76" s="261"/>
      <c r="E76" s="323"/>
      <c r="F76" s="323"/>
      <c r="G76" s="261"/>
      <c r="H76" s="374"/>
      <c r="I76" s="374"/>
      <c r="J76" s="321">
        <f t="shared" si="26"/>
        <v>0</v>
      </c>
      <c r="K76" s="375"/>
      <c r="L76" s="436"/>
      <c r="M76" s="249"/>
      <c r="N76" s="249"/>
      <c r="O76" s="323"/>
      <c r="P76" s="323"/>
      <c r="Q76" s="323"/>
      <c r="R76" s="376"/>
      <c r="S76" s="376"/>
      <c r="T76" s="465"/>
      <c r="U76" s="436"/>
      <c r="V76" s="153"/>
      <c r="W76" s="153"/>
      <c r="X76" s="156"/>
      <c r="Y76" s="156"/>
      <c r="Z76" s="156"/>
      <c r="AA76" s="238"/>
      <c r="AB76" s="238"/>
      <c r="AC76" s="487"/>
      <c r="AD76" s="435"/>
      <c r="AE76" s="153"/>
      <c r="AF76" s="153"/>
      <c r="AG76" s="156"/>
      <c r="AH76" s="156"/>
      <c r="AI76" s="156"/>
      <c r="AJ76" s="238"/>
      <c r="AK76" s="238"/>
      <c r="AL76" s="487"/>
      <c r="AM76" s="436"/>
      <c r="AN76" s="249"/>
      <c r="AO76" s="249"/>
      <c r="AP76" s="323"/>
      <c r="AQ76" s="323"/>
      <c r="AR76" s="323"/>
      <c r="AS76" s="376"/>
      <c r="AT76" s="376"/>
      <c r="AU76" s="465"/>
      <c r="AV76" s="501">
        <f t="shared" si="24"/>
        <v>0</v>
      </c>
      <c r="AW76" s="501">
        <f t="shared" si="25"/>
        <v>0</v>
      </c>
    </row>
    <row r="77" spans="1:49" s="155" customFormat="1" ht="51">
      <c r="A77" s="168" t="s">
        <v>125</v>
      </c>
      <c r="B77" s="436" t="s">
        <v>54</v>
      </c>
      <c r="C77" s="249">
        <v>40</v>
      </c>
      <c r="D77" s="249">
        <v>540</v>
      </c>
      <c r="E77" s="323"/>
      <c r="F77" s="323"/>
      <c r="G77" s="323">
        <f>C77*D77</f>
        <v>21600</v>
      </c>
      <c r="H77" s="249"/>
      <c r="I77" s="329"/>
      <c r="J77" s="321">
        <f>G77+I77</f>
        <v>21600</v>
      </c>
      <c r="K77" s="332">
        <f>SUM(E77:H77)</f>
        <v>21600</v>
      </c>
      <c r="L77" s="436" t="s">
        <v>54</v>
      </c>
      <c r="M77" s="249">
        <f>C77</f>
        <v>40</v>
      </c>
      <c r="N77" s="249">
        <f>D77</f>
        <v>540</v>
      </c>
      <c r="O77" s="323"/>
      <c r="P77" s="323"/>
      <c r="Q77" s="323">
        <f>M77*N77</f>
        <v>21600</v>
      </c>
      <c r="R77" s="364"/>
      <c r="S77" s="364"/>
      <c r="T77" s="465">
        <f>SUM(O77:R77)</f>
        <v>21600</v>
      </c>
      <c r="U77" s="436" t="s">
        <v>54</v>
      </c>
      <c r="V77" s="153" t="str">
        <f>L77</f>
        <v>per expert/day</v>
      </c>
      <c r="W77" s="153">
        <f>M77</f>
        <v>40</v>
      </c>
      <c r="X77" s="156"/>
      <c r="Y77" s="156"/>
      <c r="Z77" s="156"/>
      <c r="AA77" s="215"/>
      <c r="AB77" s="215"/>
      <c r="AC77" s="487">
        <f>SUM(X77:AA77)</f>
        <v>0</v>
      </c>
      <c r="AD77" s="435" t="s">
        <v>54</v>
      </c>
      <c r="AE77" s="153"/>
      <c r="AF77" s="153"/>
      <c r="AG77" s="156"/>
      <c r="AH77" s="156"/>
      <c r="AI77" s="156"/>
      <c r="AJ77" s="215"/>
      <c r="AK77" s="215"/>
      <c r="AL77" s="487">
        <f>SUM(AG77:AJ77)</f>
        <v>0</v>
      </c>
      <c r="AM77" s="436" t="s">
        <v>54</v>
      </c>
      <c r="AN77" s="249"/>
      <c r="AO77" s="249"/>
      <c r="AP77" s="323"/>
      <c r="AQ77" s="323"/>
      <c r="AR77" s="323">
        <f>AN77*AO77</f>
        <v>0</v>
      </c>
      <c r="AS77" s="364"/>
      <c r="AT77" s="364"/>
      <c r="AU77" s="465">
        <f>SUM(AP77:AS77)</f>
        <v>0</v>
      </c>
      <c r="AV77" s="501">
        <f t="shared" si="24"/>
        <v>0</v>
      </c>
      <c r="AW77" s="501">
        <f t="shared" si="25"/>
        <v>0</v>
      </c>
    </row>
    <row r="78" spans="1:49" s="118" customFormat="1" ht="38.25">
      <c r="A78" s="240" t="s">
        <v>139</v>
      </c>
      <c r="B78" s="436" t="s">
        <v>54</v>
      </c>
      <c r="C78" s="249">
        <v>10</v>
      </c>
      <c r="D78" s="249">
        <v>450</v>
      </c>
      <c r="E78" s="249"/>
      <c r="F78" s="440"/>
      <c r="G78" s="249">
        <f>C78*D78</f>
        <v>4500</v>
      </c>
      <c r="H78" s="369"/>
      <c r="I78" s="369"/>
      <c r="J78" s="321">
        <f t="shared" si="26"/>
        <v>4500</v>
      </c>
      <c r="K78" s="332">
        <f>SUM(E78:H78)</f>
        <v>4500</v>
      </c>
      <c r="L78" s="436" t="s">
        <v>52</v>
      </c>
      <c r="M78" s="249">
        <v>10</v>
      </c>
      <c r="N78" s="249">
        <v>450</v>
      </c>
      <c r="O78" s="249"/>
      <c r="P78" s="249"/>
      <c r="Q78" s="249">
        <f>M78*N78</f>
        <v>4500</v>
      </c>
      <c r="R78" s="365"/>
      <c r="S78" s="365"/>
      <c r="T78" s="379">
        <f>SUM(O78:R78)</f>
        <v>4500</v>
      </c>
      <c r="U78" s="436" t="s">
        <v>52</v>
      </c>
      <c r="V78" s="106">
        <v>0</v>
      </c>
      <c r="W78" s="161">
        <v>450</v>
      </c>
      <c r="X78" s="161"/>
      <c r="Y78" s="161">
        <f>V78*W78</f>
        <v>0</v>
      </c>
      <c r="Z78" s="161"/>
      <c r="AA78" s="196"/>
      <c r="AB78" s="196"/>
      <c r="AC78" s="227">
        <f>SUM(X78:AA78)</f>
        <v>0</v>
      </c>
      <c r="AD78" s="435" t="s">
        <v>52</v>
      </c>
      <c r="AE78" s="106">
        <v>0</v>
      </c>
      <c r="AF78" s="161">
        <v>450</v>
      </c>
      <c r="AG78" s="161"/>
      <c r="AH78" s="161">
        <f>AE78*AF78</f>
        <v>0</v>
      </c>
      <c r="AI78" s="161"/>
      <c r="AJ78" s="196"/>
      <c r="AK78" s="196"/>
      <c r="AL78" s="227">
        <f>SUM(AG78:AJ78)</f>
        <v>0</v>
      </c>
      <c r="AM78" s="436" t="s">
        <v>52</v>
      </c>
      <c r="AN78" s="249"/>
      <c r="AO78" s="249"/>
      <c r="AP78" s="249"/>
      <c r="AQ78" s="249"/>
      <c r="AR78" s="249"/>
      <c r="AS78" s="365"/>
      <c r="AT78" s="365"/>
      <c r="AU78" s="379">
        <f>SUM(AP78:AS78)</f>
        <v>0</v>
      </c>
      <c r="AV78" s="501">
        <f t="shared" si="24"/>
        <v>0</v>
      </c>
      <c r="AW78" s="501">
        <f t="shared" si="25"/>
        <v>0</v>
      </c>
    </row>
    <row r="79" spans="1:49" s="118" customFormat="1" ht="15" customHeight="1">
      <c r="A79" s="122"/>
      <c r="B79" s="424"/>
      <c r="C79" s="248"/>
      <c r="D79" s="248"/>
      <c r="E79" s="248"/>
      <c r="F79" s="248"/>
      <c r="G79" s="248"/>
      <c r="H79" s="365"/>
      <c r="I79" s="365"/>
      <c r="J79" s="321">
        <f t="shared" si="26"/>
        <v>0</v>
      </c>
      <c r="K79" s="377"/>
      <c r="L79" s="309"/>
      <c r="M79" s="378"/>
      <c r="N79" s="248"/>
      <c r="O79" s="248"/>
      <c r="P79" s="248"/>
      <c r="Q79" s="248"/>
      <c r="R79" s="315"/>
      <c r="S79" s="315"/>
      <c r="T79" s="379"/>
      <c r="U79" s="309"/>
      <c r="V79" s="146"/>
      <c r="W79" s="161"/>
      <c r="X79" s="161"/>
      <c r="Y79" s="161"/>
      <c r="Z79" s="161"/>
      <c r="AA79" s="173"/>
      <c r="AB79" s="173"/>
      <c r="AC79" s="227"/>
      <c r="AD79" s="145"/>
      <c r="AE79" s="146"/>
      <c r="AF79" s="161"/>
      <c r="AG79" s="161"/>
      <c r="AH79" s="161"/>
      <c r="AI79" s="161"/>
      <c r="AJ79" s="173"/>
      <c r="AK79" s="173"/>
      <c r="AL79" s="227"/>
      <c r="AM79" s="309"/>
      <c r="AN79" s="378"/>
      <c r="AO79" s="248"/>
      <c r="AP79" s="248"/>
      <c r="AQ79" s="248"/>
      <c r="AR79" s="248"/>
      <c r="AS79" s="315"/>
      <c r="AT79" s="315"/>
      <c r="AU79" s="379"/>
      <c r="AV79" s="501">
        <f t="shared" si="24"/>
        <v>0</v>
      </c>
      <c r="AW79" s="501">
        <f t="shared" si="25"/>
        <v>0</v>
      </c>
    </row>
    <row r="80" spans="1:49" ht="15" customHeight="1" thickBot="1">
      <c r="A80" s="32" t="s">
        <v>6</v>
      </c>
      <c r="B80" s="441"/>
      <c r="C80" s="262"/>
      <c r="D80" s="263"/>
      <c r="E80" s="380">
        <f>SUM(E35:E79)</f>
        <v>0</v>
      </c>
      <c r="F80" s="380">
        <f>SUM(F35:F79)</f>
        <v>306900</v>
      </c>
      <c r="G80" s="380">
        <f>SUM(G35:G79)</f>
        <v>318800</v>
      </c>
      <c r="H80" s="380">
        <f>SUM(H35:H79)</f>
        <v>28000</v>
      </c>
      <c r="I80" s="380">
        <f>SUM(I35:I79)</f>
        <v>186789</v>
      </c>
      <c r="J80" s="380">
        <f t="shared" si="26"/>
        <v>812489</v>
      </c>
      <c r="K80" s="442">
        <f>SUM(K35:K79)</f>
        <v>840489</v>
      </c>
      <c r="L80" s="468"/>
      <c r="M80" s="381"/>
      <c r="N80" s="263"/>
      <c r="O80" s="262"/>
      <c r="P80" s="380">
        <f>SUM(P35:P79)</f>
        <v>45750</v>
      </c>
      <c r="Q80" s="380">
        <f>+SUM(Q35:Q79)</f>
        <v>158131</v>
      </c>
      <c r="R80" s="380">
        <f>+SUM(R37:R73)</f>
        <v>9333.333333333334</v>
      </c>
      <c r="S80" s="380"/>
      <c r="T80" s="382"/>
      <c r="U80" s="468"/>
      <c r="V80" s="110"/>
      <c r="W80" s="200"/>
      <c r="X80" s="199"/>
      <c r="Y80" s="201">
        <f>SUM(Y35:Y79)</f>
        <v>122900</v>
      </c>
      <c r="Z80" s="201">
        <f>+SUM(Z37:Z73)</f>
        <v>117669</v>
      </c>
      <c r="AA80" s="201">
        <f>+SUM(AA37:AA73)</f>
        <v>9333.333333333334</v>
      </c>
      <c r="AB80" s="201"/>
      <c r="AC80" s="228"/>
      <c r="AD80" s="441"/>
      <c r="AE80" s="110"/>
      <c r="AF80" s="200"/>
      <c r="AG80" s="199"/>
      <c r="AH80" s="201">
        <f>SUM(AH35:AH79)</f>
        <v>102250</v>
      </c>
      <c r="AI80" s="201">
        <f>+SUM(AI37:AI73)</f>
        <v>43000</v>
      </c>
      <c r="AJ80" s="201">
        <f>+SUM(AJ37:AJ73)</f>
        <v>9333.333333333334</v>
      </c>
      <c r="AK80" s="201"/>
      <c r="AL80" s="228"/>
      <c r="AM80" s="468"/>
      <c r="AN80" s="381"/>
      <c r="AO80" s="263"/>
      <c r="AP80" s="262"/>
      <c r="AQ80" s="380">
        <f>SUM(AQ35:AQ79)</f>
        <v>36000</v>
      </c>
      <c r="AR80" s="380">
        <f>SUM(AR35:AR79)</f>
        <v>0</v>
      </c>
      <c r="AS80" s="380">
        <f>+SUM(AS37:AS73)</f>
        <v>0</v>
      </c>
      <c r="AT80" s="380"/>
      <c r="AU80" s="382"/>
      <c r="AV80" s="501">
        <f t="shared" si="24"/>
        <v>0</v>
      </c>
      <c r="AW80" s="501">
        <f t="shared" si="25"/>
        <v>0</v>
      </c>
    </row>
    <row r="81" spans="1:49" ht="15" customHeight="1">
      <c r="A81" s="116" t="s">
        <v>12</v>
      </c>
      <c r="B81" s="443"/>
      <c r="C81" s="264"/>
      <c r="D81" s="264"/>
      <c r="E81" s="383"/>
      <c r="F81" s="383"/>
      <c r="G81" s="383"/>
      <c r="H81" s="383"/>
      <c r="I81" s="383"/>
      <c r="J81" s="321">
        <f t="shared" si="26"/>
        <v>0</v>
      </c>
      <c r="K81" s="384"/>
      <c r="L81" s="469"/>
      <c r="M81" s="385"/>
      <c r="N81" s="264"/>
      <c r="O81" s="383"/>
      <c r="P81" s="383"/>
      <c r="Q81" s="383"/>
      <c r="R81" s="383"/>
      <c r="S81" s="383"/>
      <c r="T81" s="384"/>
      <c r="U81" s="469"/>
      <c r="V81" s="102"/>
      <c r="W81" s="169"/>
      <c r="X81" s="170"/>
      <c r="Y81" s="170"/>
      <c r="Z81" s="170"/>
      <c r="AA81" s="170"/>
      <c r="AB81" s="170"/>
      <c r="AC81" s="202"/>
      <c r="AD81" s="443"/>
      <c r="AE81" s="102"/>
      <c r="AF81" s="169"/>
      <c r="AG81" s="170"/>
      <c r="AH81" s="170"/>
      <c r="AI81" s="170"/>
      <c r="AJ81" s="170"/>
      <c r="AK81" s="170"/>
      <c r="AL81" s="202"/>
      <c r="AM81" s="469"/>
      <c r="AN81" s="385"/>
      <c r="AO81" s="264"/>
      <c r="AP81" s="383"/>
      <c r="AQ81" s="383"/>
      <c r="AR81" s="383"/>
      <c r="AS81" s="383"/>
      <c r="AT81" s="383"/>
      <c r="AU81" s="384"/>
      <c r="AV81" s="501">
        <f t="shared" si="24"/>
        <v>0</v>
      </c>
      <c r="AW81" s="501">
        <f t="shared" si="25"/>
        <v>0</v>
      </c>
    </row>
    <row r="82" spans="1:49" ht="15" customHeight="1">
      <c r="A82" s="117" t="s">
        <v>59</v>
      </c>
      <c r="B82" s="424" t="s">
        <v>120</v>
      </c>
      <c r="C82" s="248">
        <v>1</v>
      </c>
      <c r="D82" s="248">
        <f>2744*0.907</f>
        <v>2488.808</v>
      </c>
      <c r="E82" s="315"/>
      <c r="F82" s="315">
        <f>C82*D82</f>
        <v>2488.808</v>
      </c>
      <c r="G82" s="315"/>
      <c r="H82" s="315"/>
      <c r="I82" s="315"/>
      <c r="J82" s="321">
        <f t="shared" si="26"/>
        <v>2488.808</v>
      </c>
      <c r="K82" s="316">
        <f>SUM(E82:H82)</f>
        <v>2488.808</v>
      </c>
      <c r="L82" s="458" t="s">
        <v>120</v>
      </c>
      <c r="M82" s="317">
        <v>1</v>
      </c>
      <c r="N82" s="248">
        <f>F82/3.5</f>
        <v>711.088</v>
      </c>
      <c r="O82" s="315"/>
      <c r="P82" s="315">
        <f>N82*M82</f>
        <v>711.088</v>
      </c>
      <c r="Q82" s="315"/>
      <c r="R82" s="315"/>
      <c r="S82" s="315"/>
      <c r="T82" s="316">
        <f>SUM(O82:R82)</f>
        <v>711.088</v>
      </c>
      <c r="U82" s="458" t="s">
        <v>120</v>
      </c>
      <c r="V82" s="106">
        <v>1</v>
      </c>
      <c r="W82" s="161">
        <v>711</v>
      </c>
      <c r="X82" s="173"/>
      <c r="Y82" s="173">
        <f>W82*V82</f>
        <v>711</v>
      </c>
      <c r="Z82" s="173"/>
      <c r="AA82" s="173"/>
      <c r="AB82" s="173"/>
      <c r="AC82" s="154">
        <f>SUM(X82:AA82)</f>
        <v>711</v>
      </c>
      <c r="AD82" s="424" t="s">
        <v>120</v>
      </c>
      <c r="AE82" s="106">
        <v>1</v>
      </c>
      <c r="AF82" s="161">
        <v>711</v>
      </c>
      <c r="AG82" s="173"/>
      <c r="AH82" s="173">
        <f>AF82*AE82</f>
        <v>711</v>
      </c>
      <c r="AI82" s="173"/>
      <c r="AJ82" s="173"/>
      <c r="AK82" s="173"/>
      <c r="AL82" s="154">
        <f>SUM(AG82:AJ82)</f>
        <v>711</v>
      </c>
      <c r="AM82" s="458" t="s">
        <v>120</v>
      </c>
      <c r="AN82" s="317">
        <v>1</v>
      </c>
      <c r="AO82" s="248">
        <v>355</v>
      </c>
      <c r="AP82" s="315"/>
      <c r="AQ82" s="315">
        <f>AO82*AN82</f>
        <v>355</v>
      </c>
      <c r="AR82" s="315"/>
      <c r="AS82" s="315"/>
      <c r="AT82" s="315"/>
      <c r="AU82" s="316">
        <f>SUM(AP82:AS82)</f>
        <v>355</v>
      </c>
      <c r="AV82" s="501">
        <f t="shared" si="24"/>
        <v>0</v>
      </c>
      <c r="AW82" s="501">
        <f t="shared" si="25"/>
        <v>0</v>
      </c>
    </row>
    <row r="83" spans="1:49" ht="27.75" customHeight="1">
      <c r="A83" s="117" t="s">
        <v>65</v>
      </c>
      <c r="B83" s="424" t="s">
        <v>54</v>
      </c>
      <c r="C83" s="248">
        <v>40</v>
      </c>
      <c r="D83" s="248">
        <v>540</v>
      </c>
      <c r="E83" s="421"/>
      <c r="F83" s="315">
        <f>C83*D83/2</f>
        <v>10800</v>
      </c>
      <c r="G83" s="328">
        <f>D83*C83/2</f>
        <v>10800</v>
      </c>
      <c r="H83" s="315"/>
      <c r="I83" s="315"/>
      <c r="J83" s="321">
        <f t="shared" si="26"/>
        <v>21600</v>
      </c>
      <c r="K83" s="316">
        <f>SUM(F83:H83)</f>
        <v>21600</v>
      </c>
      <c r="L83" s="458" t="s">
        <v>52</v>
      </c>
      <c r="M83" s="317">
        <v>0</v>
      </c>
      <c r="N83" s="248">
        <f>600*L107</f>
        <v>0</v>
      </c>
      <c r="O83" s="315"/>
      <c r="P83" s="315">
        <f>N83*M83</f>
        <v>0</v>
      </c>
      <c r="Q83" s="315"/>
      <c r="R83" s="315"/>
      <c r="S83" s="315"/>
      <c r="T83" s="316">
        <f>SUM(O83:R83)</f>
        <v>0</v>
      </c>
      <c r="U83" s="458" t="s">
        <v>52</v>
      </c>
      <c r="V83" s="106">
        <v>0</v>
      </c>
      <c r="W83" s="161">
        <f>600*U107</f>
        <v>0</v>
      </c>
      <c r="X83" s="173"/>
      <c r="Y83" s="173">
        <f>W83*V83</f>
        <v>0</v>
      </c>
      <c r="Z83" s="173"/>
      <c r="AA83" s="173"/>
      <c r="AB83" s="173"/>
      <c r="AC83" s="154">
        <f>SUM(X83:AA83)</f>
        <v>0</v>
      </c>
      <c r="AD83" s="424" t="s">
        <v>54</v>
      </c>
      <c r="AE83" s="248">
        <v>20</v>
      </c>
      <c r="AF83" s="248">
        <v>540</v>
      </c>
      <c r="AG83" s="491"/>
      <c r="AH83" s="173"/>
      <c r="AI83" s="171">
        <f>AF83*AE83</f>
        <v>10800</v>
      </c>
      <c r="AJ83" s="173"/>
      <c r="AK83" s="173"/>
      <c r="AL83" s="154">
        <f>SUM(AG83:AJ83)</f>
        <v>10800</v>
      </c>
      <c r="AM83" s="458" t="s">
        <v>52</v>
      </c>
      <c r="AN83" s="317">
        <v>20</v>
      </c>
      <c r="AO83" s="248">
        <v>540</v>
      </c>
      <c r="AP83" s="315"/>
      <c r="AQ83" s="315">
        <f>AO83*AN83</f>
        <v>10800</v>
      </c>
      <c r="AR83" s="315"/>
      <c r="AS83" s="315"/>
      <c r="AT83" s="315"/>
      <c r="AU83" s="316">
        <f>SUM(AP83:AS83)</f>
        <v>10800</v>
      </c>
      <c r="AV83" s="501">
        <f t="shared" si="24"/>
        <v>0</v>
      </c>
      <c r="AW83" s="501">
        <f t="shared" si="25"/>
        <v>0</v>
      </c>
    </row>
    <row r="84" spans="1:49" ht="15" customHeight="1">
      <c r="A84" s="117" t="s">
        <v>60</v>
      </c>
      <c r="B84" s="424" t="s">
        <v>58</v>
      </c>
      <c r="C84" s="248">
        <v>10</v>
      </c>
      <c r="D84" s="248">
        <v>4000</v>
      </c>
      <c r="E84" s="315"/>
      <c r="F84" s="328">
        <f>D84*C84/2</f>
        <v>20000</v>
      </c>
      <c r="G84" s="315">
        <f>C84*D84/2</f>
        <v>20000</v>
      </c>
      <c r="H84" s="315"/>
      <c r="I84" s="315"/>
      <c r="J84" s="321">
        <f t="shared" si="26"/>
        <v>40000</v>
      </c>
      <c r="K84" s="316">
        <f>SUM(E84:H84)</f>
        <v>40000</v>
      </c>
      <c r="L84" s="458" t="s">
        <v>58</v>
      </c>
      <c r="M84" s="317">
        <v>10</v>
      </c>
      <c r="N84" s="248">
        <v>4000</v>
      </c>
      <c r="O84" s="315"/>
      <c r="P84" s="315">
        <v>8000</v>
      </c>
      <c r="Q84" s="315">
        <f>N84*2</f>
        <v>8000</v>
      </c>
      <c r="R84" s="365"/>
      <c r="S84" s="365"/>
      <c r="T84" s="316">
        <f>SUM(O84:R84)</f>
        <v>16000</v>
      </c>
      <c r="U84" s="458" t="s">
        <v>58</v>
      </c>
      <c r="V84" s="106">
        <v>1</v>
      </c>
      <c r="W84" s="161">
        <v>4000</v>
      </c>
      <c r="X84" s="173"/>
      <c r="Y84" s="173">
        <f>W84*V84</f>
        <v>4000</v>
      </c>
      <c r="Z84" s="173"/>
      <c r="AA84" s="196"/>
      <c r="AB84" s="196"/>
      <c r="AC84" s="154">
        <f>SUM(X84:AA84)</f>
        <v>4000</v>
      </c>
      <c r="AD84" s="424" t="s">
        <v>58</v>
      </c>
      <c r="AE84" s="106">
        <v>1</v>
      </c>
      <c r="AF84" s="161">
        <v>4000</v>
      </c>
      <c r="AG84" s="173"/>
      <c r="AH84" s="173">
        <f>AF84*AE84</f>
        <v>4000</v>
      </c>
      <c r="AI84" s="173"/>
      <c r="AJ84" s="196"/>
      <c r="AK84" s="196"/>
      <c r="AL84" s="154">
        <f>SUM(AG84:AJ84)</f>
        <v>4000</v>
      </c>
      <c r="AM84" s="458" t="s">
        <v>58</v>
      </c>
      <c r="AN84" s="317">
        <v>1</v>
      </c>
      <c r="AO84" s="248">
        <v>4000</v>
      </c>
      <c r="AP84" s="315"/>
      <c r="AQ84" s="315">
        <f>AO84*AN84</f>
        <v>4000</v>
      </c>
      <c r="AR84" s="315"/>
      <c r="AS84" s="365"/>
      <c r="AT84" s="365"/>
      <c r="AU84" s="316">
        <f>SUM(AP84:AS84)</f>
        <v>4000</v>
      </c>
      <c r="AV84" s="501"/>
      <c r="AW84" s="501">
        <f t="shared" si="25"/>
        <v>0</v>
      </c>
    </row>
    <row r="85" spans="1:49" ht="15" customHeight="1">
      <c r="A85" s="117" t="s">
        <v>82</v>
      </c>
      <c r="B85" s="424"/>
      <c r="C85" s="248"/>
      <c r="D85" s="248"/>
      <c r="E85" s="315"/>
      <c r="F85" s="328"/>
      <c r="G85" s="315"/>
      <c r="H85" s="315"/>
      <c r="I85" s="315"/>
      <c r="J85" s="321">
        <f t="shared" si="26"/>
        <v>0</v>
      </c>
      <c r="K85" s="316"/>
      <c r="L85" s="458"/>
      <c r="M85" s="386"/>
      <c r="N85" s="248"/>
      <c r="O85" s="315"/>
      <c r="P85" s="315"/>
      <c r="Q85" s="315"/>
      <c r="R85" s="365"/>
      <c r="S85" s="365"/>
      <c r="T85" s="316"/>
      <c r="U85" s="458"/>
      <c r="V85" s="149"/>
      <c r="W85" s="161"/>
      <c r="X85" s="173"/>
      <c r="Y85" s="173"/>
      <c r="Z85" s="173"/>
      <c r="AA85" s="196"/>
      <c r="AB85" s="196"/>
      <c r="AC85" s="154"/>
      <c r="AD85" s="424"/>
      <c r="AE85" s="149"/>
      <c r="AF85" s="161"/>
      <c r="AG85" s="173"/>
      <c r="AH85" s="173"/>
      <c r="AI85" s="173"/>
      <c r="AJ85" s="196"/>
      <c r="AK85" s="196"/>
      <c r="AL85" s="154"/>
      <c r="AM85" s="458"/>
      <c r="AN85" s="386"/>
      <c r="AO85" s="248"/>
      <c r="AP85" s="315"/>
      <c r="AQ85" s="315"/>
      <c r="AR85" s="315"/>
      <c r="AS85" s="365"/>
      <c r="AT85" s="365"/>
      <c r="AU85" s="316"/>
      <c r="AV85" s="501">
        <f t="shared" si="24"/>
        <v>0</v>
      </c>
      <c r="AW85" s="501">
        <f t="shared" si="25"/>
        <v>0</v>
      </c>
    </row>
    <row r="86" spans="1:49" s="155" customFormat="1" ht="25.5">
      <c r="A86" s="414" t="s">
        <v>83</v>
      </c>
      <c r="B86" s="425" t="s">
        <v>58</v>
      </c>
      <c r="C86" s="249">
        <v>1</v>
      </c>
      <c r="D86" s="249">
        <v>8500</v>
      </c>
      <c r="E86" s="323"/>
      <c r="F86" s="323"/>
      <c r="G86" s="249">
        <f>+C86*D86</f>
        <v>8500</v>
      </c>
      <c r="H86" s="249"/>
      <c r="I86" s="329"/>
      <c r="J86" s="302">
        <f t="shared" si="26"/>
        <v>8500</v>
      </c>
      <c r="K86" s="332">
        <f aca="true" t="shared" si="27" ref="K86:K97">SUM(E86:H86)</f>
        <v>8500</v>
      </c>
      <c r="L86" s="470" t="str">
        <f>B86</f>
        <v>per event</v>
      </c>
      <c r="M86" s="310"/>
      <c r="N86" s="249"/>
      <c r="O86" s="302"/>
      <c r="P86" s="302"/>
      <c r="Q86" s="302"/>
      <c r="R86" s="387"/>
      <c r="S86" s="387"/>
      <c r="T86" s="332">
        <f aca="true" t="shared" si="28" ref="T86:T91">SUM(O86:R86)</f>
        <v>0</v>
      </c>
      <c r="U86" s="425" t="s">
        <v>58</v>
      </c>
      <c r="V86" s="249">
        <v>1</v>
      </c>
      <c r="W86" s="249">
        <v>8500</v>
      </c>
      <c r="X86" s="323"/>
      <c r="Y86" s="323"/>
      <c r="Z86" s="249">
        <f>+V86*W86</f>
        <v>8500</v>
      </c>
      <c r="AA86" s="172"/>
      <c r="AB86" s="172"/>
      <c r="AC86" s="183">
        <f aca="true" t="shared" si="29" ref="AC86:AC91">SUM(X86:AA86)</f>
        <v>8500</v>
      </c>
      <c r="AD86" s="498">
        <f>T86</f>
        <v>0</v>
      </c>
      <c r="AE86" s="231"/>
      <c r="AF86" s="153"/>
      <c r="AG86" s="159"/>
      <c r="AH86" s="159"/>
      <c r="AI86" s="159"/>
      <c r="AJ86" s="172"/>
      <c r="AK86" s="172"/>
      <c r="AL86" s="183">
        <f aca="true" t="shared" si="30" ref="AL86:AL91">SUM(AG86:AJ86)</f>
        <v>0</v>
      </c>
      <c r="AM86" s="470">
        <f>AC86</f>
        <v>8500</v>
      </c>
      <c r="AN86" s="310"/>
      <c r="AO86" s="249"/>
      <c r="AP86" s="302"/>
      <c r="AQ86" s="302"/>
      <c r="AR86" s="302"/>
      <c r="AS86" s="387"/>
      <c r="AT86" s="387"/>
      <c r="AU86" s="332">
        <f aca="true" t="shared" si="31" ref="AU86:AU91">SUM(AP86:AS86)</f>
        <v>0</v>
      </c>
      <c r="AV86" s="501">
        <f t="shared" si="24"/>
        <v>0</v>
      </c>
      <c r="AW86" s="501">
        <f t="shared" si="25"/>
        <v>0</v>
      </c>
    </row>
    <row r="87" spans="1:49" s="155" customFormat="1" ht="25.5">
      <c r="A87" s="414" t="s">
        <v>84</v>
      </c>
      <c r="B87" s="425" t="s">
        <v>58</v>
      </c>
      <c r="C87" s="249">
        <v>1</v>
      </c>
      <c r="D87" s="249">
        <v>8500</v>
      </c>
      <c r="E87" s="323"/>
      <c r="F87" s="323"/>
      <c r="G87" s="249">
        <f>+C87*D87</f>
        <v>8500</v>
      </c>
      <c r="H87" s="249"/>
      <c r="I87" s="329"/>
      <c r="J87" s="302">
        <f t="shared" si="26"/>
        <v>8500</v>
      </c>
      <c r="K87" s="332">
        <f t="shared" si="27"/>
        <v>8500</v>
      </c>
      <c r="L87" s="470"/>
      <c r="M87" s="310"/>
      <c r="N87" s="310"/>
      <c r="O87" s="302"/>
      <c r="P87" s="302"/>
      <c r="Q87" s="302"/>
      <c r="R87" s="387"/>
      <c r="S87" s="387"/>
      <c r="T87" s="332">
        <f t="shared" si="28"/>
        <v>0</v>
      </c>
      <c r="U87" s="425" t="s">
        <v>58</v>
      </c>
      <c r="V87" s="249">
        <v>1</v>
      </c>
      <c r="W87" s="249">
        <v>8500</v>
      </c>
      <c r="X87" s="323"/>
      <c r="Y87" s="323"/>
      <c r="Z87" s="249">
        <f>+V87*W87</f>
        <v>8500</v>
      </c>
      <c r="AA87" s="172"/>
      <c r="AB87" s="172"/>
      <c r="AC87" s="183">
        <f t="shared" si="29"/>
        <v>8500</v>
      </c>
      <c r="AD87" s="498"/>
      <c r="AE87" s="231"/>
      <c r="AF87" s="231"/>
      <c r="AG87" s="159"/>
      <c r="AH87" s="159"/>
      <c r="AI87" s="159"/>
      <c r="AJ87" s="172"/>
      <c r="AK87" s="172"/>
      <c r="AL87" s="183">
        <f t="shared" si="30"/>
        <v>0</v>
      </c>
      <c r="AM87" s="470"/>
      <c r="AN87" s="310"/>
      <c r="AO87" s="310"/>
      <c r="AP87" s="302"/>
      <c r="AQ87" s="302"/>
      <c r="AR87" s="302"/>
      <c r="AS87" s="387"/>
      <c r="AT87" s="387"/>
      <c r="AU87" s="332">
        <f t="shared" si="31"/>
        <v>0</v>
      </c>
      <c r="AV87" s="501">
        <f t="shared" si="24"/>
        <v>0</v>
      </c>
      <c r="AW87" s="501">
        <f t="shared" si="25"/>
        <v>0</v>
      </c>
    </row>
    <row r="88" spans="1:49" s="155" customFormat="1" ht="25.5">
      <c r="A88" s="414" t="s">
        <v>85</v>
      </c>
      <c r="B88" s="425" t="s">
        <v>58</v>
      </c>
      <c r="C88" s="249">
        <v>1</v>
      </c>
      <c r="D88" s="249">
        <v>8500</v>
      </c>
      <c r="E88" s="388"/>
      <c r="F88" s="388"/>
      <c r="G88" s="249">
        <f>+C88*D88</f>
        <v>8500</v>
      </c>
      <c r="H88" s="389"/>
      <c r="I88" s="387"/>
      <c r="J88" s="302">
        <f t="shared" si="26"/>
        <v>8500</v>
      </c>
      <c r="K88" s="332">
        <f t="shared" si="27"/>
        <v>8500</v>
      </c>
      <c r="L88" s="470" t="str">
        <f>B88</f>
        <v>per event</v>
      </c>
      <c r="M88" s="310">
        <v>1</v>
      </c>
      <c r="N88" s="310">
        <v>8500</v>
      </c>
      <c r="O88" s="302"/>
      <c r="P88" s="302"/>
      <c r="Q88" s="302">
        <f>+M88*N88</f>
        <v>8500</v>
      </c>
      <c r="R88" s="387"/>
      <c r="S88" s="387"/>
      <c r="T88" s="332">
        <f t="shared" si="28"/>
        <v>8500</v>
      </c>
      <c r="U88" s="470">
        <f>K88</f>
        <v>8500</v>
      </c>
      <c r="V88" s="231"/>
      <c r="W88" s="231">
        <v>8500</v>
      </c>
      <c r="X88" s="159"/>
      <c r="Y88" s="159"/>
      <c r="Z88" s="159">
        <f>+V88*W88</f>
        <v>0</v>
      </c>
      <c r="AA88" s="172"/>
      <c r="AB88" s="172"/>
      <c r="AC88" s="183">
        <f t="shared" si="29"/>
        <v>0</v>
      </c>
      <c r="AD88" s="498">
        <f>T88</f>
        <v>8500</v>
      </c>
      <c r="AE88" s="231"/>
      <c r="AF88" s="231">
        <v>8500</v>
      </c>
      <c r="AG88" s="159"/>
      <c r="AH88" s="159"/>
      <c r="AI88" s="159">
        <f>+AE88*AF88</f>
        <v>0</v>
      </c>
      <c r="AJ88" s="172"/>
      <c r="AK88" s="172"/>
      <c r="AL88" s="183">
        <f t="shared" si="30"/>
        <v>0</v>
      </c>
      <c r="AM88" s="470">
        <f>AC88</f>
        <v>0</v>
      </c>
      <c r="AN88" s="310"/>
      <c r="AO88" s="310"/>
      <c r="AP88" s="302"/>
      <c r="AQ88" s="302"/>
      <c r="AR88" s="302">
        <f>+AN88*AO88</f>
        <v>0</v>
      </c>
      <c r="AS88" s="387"/>
      <c r="AT88" s="387"/>
      <c r="AU88" s="332">
        <f t="shared" si="31"/>
        <v>0</v>
      </c>
      <c r="AV88" s="501">
        <f t="shared" si="24"/>
        <v>0</v>
      </c>
      <c r="AW88" s="501">
        <f t="shared" si="25"/>
        <v>0</v>
      </c>
    </row>
    <row r="89" spans="1:49" s="155" customFormat="1" ht="25.5">
      <c r="A89" s="414" t="s">
        <v>86</v>
      </c>
      <c r="B89" s="425" t="s">
        <v>58</v>
      </c>
      <c r="C89" s="249">
        <v>1</v>
      </c>
      <c r="D89" s="249">
        <v>8500</v>
      </c>
      <c r="E89" s="323"/>
      <c r="F89" s="323"/>
      <c r="G89" s="249">
        <f>+C89*D89</f>
        <v>8500</v>
      </c>
      <c r="H89" s="389"/>
      <c r="I89" s="387"/>
      <c r="J89" s="302">
        <f t="shared" si="26"/>
        <v>8500</v>
      </c>
      <c r="K89" s="332">
        <f t="shared" si="27"/>
        <v>8500</v>
      </c>
      <c r="L89" s="470" t="str">
        <f>B89</f>
        <v>per event</v>
      </c>
      <c r="M89" s="249">
        <v>1</v>
      </c>
      <c r="N89" s="249">
        <v>8500</v>
      </c>
      <c r="O89" s="323"/>
      <c r="P89" s="323"/>
      <c r="Q89" s="249">
        <f>+M89*N89</f>
        <v>8500</v>
      </c>
      <c r="R89" s="387"/>
      <c r="S89" s="387"/>
      <c r="T89" s="332">
        <f t="shared" si="28"/>
        <v>8500</v>
      </c>
      <c r="U89" s="470">
        <f>K89</f>
        <v>8500</v>
      </c>
      <c r="V89" s="249">
        <v>2</v>
      </c>
      <c r="W89" s="249">
        <v>8500</v>
      </c>
      <c r="X89" s="156"/>
      <c r="Y89" s="156"/>
      <c r="Z89" s="153"/>
      <c r="AA89" s="172"/>
      <c r="AB89" s="172"/>
      <c r="AC89" s="183">
        <f t="shared" si="29"/>
        <v>0</v>
      </c>
      <c r="AD89" s="498">
        <f>T89</f>
        <v>8500</v>
      </c>
      <c r="AE89" s="249">
        <v>2</v>
      </c>
      <c r="AF89" s="249">
        <v>8500</v>
      </c>
      <c r="AG89" s="156"/>
      <c r="AH89" s="156"/>
      <c r="AI89" s="153"/>
      <c r="AJ89" s="172"/>
      <c r="AK89" s="172"/>
      <c r="AL89" s="183">
        <f t="shared" si="30"/>
        <v>0</v>
      </c>
      <c r="AM89" s="470">
        <f>AC89</f>
        <v>0</v>
      </c>
      <c r="AN89" s="249"/>
      <c r="AO89" s="249"/>
      <c r="AP89" s="323"/>
      <c r="AQ89" s="323"/>
      <c r="AR89" s="249">
        <f>+AN89*AO89</f>
        <v>0</v>
      </c>
      <c r="AS89" s="387"/>
      <c r="AT89" s="387"/>
      <c r="AU89" s="332">
        <f t="shared" si="31"/>
        <v>0</v>
      </c>
      <c r="AV89" s="501">
        <f t="shared" si="24"/>
        <v>0</v>
      </c>
      <c r="AW89" s="501">
        <f t="shared" si="25"/>
        <v>0</v>
      </c>
    </row>
    <row r="90" spans="1:49" s="155" customFormat="1" ht="25.5">
      <c r="A90" s="414" t="s">
        <v>87</v>
      </c>
      <c r="B90" s="435" t="s">
        <v>58</v>
      </c>
      <c r="C90" s="249">
        <v>1</v>
      </c>
      <c r="D90" s="249">
        <v>8500</v>
      </c>
      <c r="E90" s="323"/>
      <c r="F90" s="323"/>
      <c r="G90" s="249">
        <f>+C90*D90</f>
        <v>8500</v>
      </c>
      <c r="H90" s="389"/>
      <c r="I90" s="387"/>
      <c r="J90" s="302">
        <f t="shared" si="26"/>
        <v>8500</v>
      </c>
      <c r="K90" s="332">
        <f t="shared" si="27"/>
        <v>8500</v>
      </c>
      <c r="L90" s="436" t="s">
        <v>58</v>
      </c>
      <c r="M90" s="249">
        <v>1</v>
      </c>
      <c r="N90" s="249">
        <v>8500</v>
      </c>
      <c r="O90" s="323"/>
      <c r="P90" s="323"/>
      <c r="Q90" s="249">
        <f>+M90*N90</f>
        <v>8500</v>
      </c>
      <c r="R90" s="387"/>
      <c r="S90" s="387"/>
      <c r="T90" s="332">
        <f t="shared" si="28"/>
        <v>8500</v>
      </c>
      <c r="U90" s="436" t="s">
        <v>58</v>
      </c>
      <c r="V90" s="249">
        <v>2</v>
      </c>
      <c r="W90" s="249">
        <v>8500</v>
      </c>
      <c r="X90" s="156"/>
      <c r="Y90" s="156"/>
      <c r="Z90" s="153"/>
      <c r="AA90" s="172"/>
      <c r="AB90" s="172"/>
      <c r="AC90" s="183">
        <f t="shared" si="29"/>
        <v>0</v>
      </c>
      <c r="AD90" s="435" t="s">
        <v>58</v>
      </c>
      <c r="AE90" s="249">
        <v>2</v>
      </c>
      <c r="AF90" s="249">
        <v>8500</v>
      </c>
      <c r="AG90" s="156"/>
      <c r="AH90" s="156"/>
      <c r="AI90" s="153"/>
      <c r="AJ90" s="172"/>
      <c r="AK90" s="172"/>
      <c r="AL90" s="183">
        <f t="shared" si="30"/>
        <v>0</v>
      </c>
      <c r="AM90" s="436" t="s">
        <v>58</v>
      </c>
      <c r="AN90" s="249"/>
      <c r="AO90" s="249"/>
      <c r="AP90" s="323"/>
      <c r="AQ90" s="323"/>
      <c r="AR90" s="249">
        <f>+AN90*AO90</f>
        <v>0</v>
      </c>
      <c r="AS90" s="387"/>
      <c r="AT90" s="387"/>
      <c r="AU90" s="332">
        <f t="shared" si="31"/>
        <v>0</v>
      </c>
      <c r="AV90" s="501">
        <f t="shared" si="24"/>
        <v>0</v>
      </c>
      <c r="AW90" s="501">
        <f t="shared" si="25"/>
        <v>0</v>
      </c>
    </row>
    <row r="91" spans="1:49" s="155" customFormat="1" ht="25.5">
      <c r="A91" s="414" t="s">
        <v>88</v>
      </c>
      <c r="B91" s="435" t="s">
        <v>58</v>
      </c>
      <c r="C91" s="249">
        <v>1</v>
      </c>
      <c r="D91" s="249">
        <v>4500</v>
      </c>
      <c r="E91" s="323"/>
      <c r="F91" s="323"/>
      <c r="G91" s="249">
        <f>C91*D91</f>
        <v>4500</v>
      </c>
      <c r="H91" s="249"/>
      <c r="I91" s="329"/>
      <c r="J91" s="302">
        <f t="shared" si="26"/>
        <v>4500</v>
      </c>
      <c r="K91" s="332">
        <f t="shared" si="27"/>
        <v>4500</v>
      </c>
      <c r="L91" s="470"/>
      <c r="M91" s="310"/>
      <c r="N91" s="310"/>
      <c r="O91" s="302"/>
      <c r="P91" s="302"/>
      <c r="Q91" s="302"/>
      <c r="R91" s="387"/>
      <c r="S91" s="387"/>
      <c r="T91" s="332">
        <f t="shared" si="28"/>
        <v>0</v>
      </c>
      <c r="U91" s="470"/>
      <c r="V91" s="231"/>
      <c r="W91" s="231"/>
      <c r="X91" s="159"/>
      <c r="Y91" s="159"/>
      <c r="Z91" s="159"/>
      <c r="AA91" s="172"/>
      <c r="AB91" s="172"/>
      <c r="AC91" s="183">
        <f t="shared" si="29"/>
        <v>0</v>
      </c>
      <c r="AD91" s="435" t="s">
        <v>58</v>
      </c>
      <c r="AE91" s="249">
        <v>1</v>
      </c>
      <c r="AF91" s="249">
        <v>4500</v>
      </c>
      <c r="AG91" s="156"/>
      <c r="AH91" s="156"/>
      <c r="AI91" s="153">
        <f>AE91*AF91</f>
        <v>4500</v>
      </c>
      <c r="AJ91" s="172"/>
      <c r="AK91" s="172"/>
      <c r="AL91" s="183">
        <f t="shared" si="30"/>
        <v>4500</v>
      </c>
      <c r="AM91" s="470"/>
      <c r="AN91" s="310"/>
      <c r="AO91" s="310"/>
      <c r="AP91" s="302"/>
      <c r="AQ91" s="302"/>
      <c r="AR91" s="302"/>
      <c r="AS91" s="387"/>
      <c r="AT91" s="387"/>
      <c r="AU91" s="332">
        <f t="shared" si="31"/>
        <v>0</v>
      </c>
      <c r="AV91" s="501">
        <f t="shared" si="24"/>
        <v>0</v>
      </c>
      <c r="AW91" s="501">
        <f t="shared" si="25"/>
        <v>0</v>
      </c>
    </row>
    <row r="92" spans="1:49" s="155" customFormat="1" ht="25.5">
      <c r="A92" s="415" t="s">
        <v>140</v>
      </c>
      <c r="B92" s="444" t="s">
        <v>58</v>
      </c>
      <c r="C92" s="248">
        <v>1</v>
      </c>
      <c r="D92" s="248">
        <v>6000</v>
      </c>
      <c r="E92" s="259"/>
      <c r="F92" s="248">
        <f>+C92*D92</f>
        <v>6000</v>
      </c>
      <c r="G92" s="249"/>
      <c r="H92" s="248"/>
      <c r="I92" s="315"/>
      <c r="J92" s="321">
        <f aca="true" t="shared" si="32" ref="J92:J97">F92+I92+G92</f>
        <v>6000</v>
      </c>
      <c r="K92" s="316">
        <f t="shared" si="27"/>
        <v>6000</v>
      </c>
      <c r="L92" s="471" t="s">
        <v>58</v>
      </c>
      <c r="M92" s="248"/>
      <c r="N92" s="248"/>
      <c r="O92" s="259"/>
      <c r="P92" s="248">
        <f>+M92*N92</f>
        <v>0</v>
      </c>
      <c r="Q92" s="249"/>
      <c r="R92" s="321"/>
      <c r="S92" s="321"/>
      <c r="T92" s="316">
        <f aca="true" t="shared" si="33" ref="T92:T97">SUM(O92:Q92)</f>
        <v>0</v>
      </c>
      <c r="U92" s="471" t="s">
        <v>58</v>
      </c>
      <c r="V92" s="161"/>
      <c r="W92" s="161"/>
      <c r="X92" s="162"/>
      <c r="Y92" s="161">
        <f>+V92*W92</f>
        <v>0</v>
      </c>
      <c r="Z92" s="153"/>
      <c r="AA92" s="186"/>
      <c r="AB92" s="186"/>
      <c r="AC92" s="154">
        <f aca="true" t="shared" si="34" ref="AC92:AC97">SUM(X92:Z92)</f>
        <v>0</v>
      </c>
      <c r="AD92" s="444" t="s">
        <v>58</v>
      </c>
      <c r="AE92" s="161">
        <v>1</v>
      </c>
      <c r="AF92" s="161">
        <v>6000</v>
      </c>
      <c r="AG92" s="162"/>
      <c r="AH92" s="161">
        <f>+AE92*AF92</f>
        <v>6000</v>
      </c>
      <c r="AI92" s="153"/>
      <c r="AJ92" s="186"/>
      <c r="AK92" s="186"/>
      <c r="AL92" s="154">
        <f aca="true" t="shared" si="35" ref="AL92:AL97">SUM(AG92:AI92)</f>
        <v>6000</v>
      </c>
      <c r="AM92" s="471" t="s">
        <v>58</v>
      </c>
      <c r="AN92" s="248"/>
      <c r="AO92" s="248"/>
      <c r="AP92" s="259"/>
      <c r="AQ92" s="248">
        <f>+AN92*AO92</f>
        <v>0</v>
      </c>
      <c r="AR92" s="249"/>
      <c r="AS92" s="321"/>
      <c r="AT92" s="321"/>
      <c r="AU92" s="316">
        <f>SUM(AP92:AR92)</f>
        <v>0</v>
      </c>
      <c r="AV92" s="501">
        <f t="shared" si="24"/>
        <v>0</v>
      </c>
      <c r="AW92" s="501">
        <f t="shared" si="25"/>
        <v>0</v>
      </c>
    </row>
    <row r="93" spans="1:49" s="155" customFormat="1" ht="27" customHeight="1">
      <c r="A93" s="415" t="s">
        <v>146</v>
      </c>
      <c r="B93" s="444" t="s">
        <v>58</v>
      </c>
      <c r="C93" s="248">
        <v>1</v>
      </c>
      <c r="D93" s="248">
        <v>6000</v>
      </c>
      <c r="E93" s="259"/>
      <c r="F93" s="248">
        <f>+C93*D93</f>
        <v>6000</v>
      </c>
      <c r="G93" s="249"/>
      <c r="H93" s="248"/>
      <c r="I93" s="315"/>
      <c r="J93" s="321">
        <f>F93+I93+G93</f>
        <v>6000</v>
      </c>
      <c r="K93" s="316">
        <f>SUM(E93:H93)</f>
        <v>6000</v>
      </c>
      <c r="L93" s="471" t="s">
        <v>58</v>
      </c>
      <c r="M93" s="248">
        <v>1</v>
      </c>
      <c r="N93" s="248">
        <v>6000</v>
      </c>
      <c r="O93" s="259"/>
      <c r="P93" s="248">
        <f>+M93*N93</f>
        <v>6000</v>
      </c>
      <c r="Q93" s="249"/>
      <c r="R93" s="321"/>
      <c r="S93" s="321"/>
      <c r="T93" s="316">
        <f>SUM(O93:Q93)</f>
        <v>6000</v>
      </c>
      <c r="U93" s="471" t="s">
        <v>58</v>
      </c>
      <c r="V93" s="161"/>
      <c r="W93" s="161"/>
      <c r="X93" s="162"/>
      <c r="Y93" s="161">
        <f>+V93*W93</f>
        <v>0</v>
      </c>
      <c r="Z93" s="153"/>
      <c r="AA93" s="186"/>
      <c r="AB93" s="186"/>
      <c r="AC93" s="154">
        <f t="shared" si="34"/>
        <v>0</v>
      </c>
      <c r="AD93" s="444" t="s">
        <v>58</v>
      </c>
      <c r="AE93" s="161"/>
      <c r="AF93" s="161"/>
      <c r="AG93" s="162"/>
      <c r="AH93" s="161">
        <f>+AE93*AF93</f>
        <v>0</v>
      </c>
      <c r="AI93" s="153"/>
      <c r="AJ93" s="186"/>
      <c r="AK93" s="186"/>
      <c r="AL93" s="154">
        <f t="shared" si="35"/>
        <v>0</v>
      </c>
      <c r="AM93" s="471" t="s">
        <v>58</v>
      </c>
      <c r="AN93" s="248"/>
      <c r="AO93" s="248"/>
      <c r="AP93" s="259"/>
      <c r="AQ93" s="248">
        <f>+AN93*AO93</f>
        <v>0</v>
      </c>
      <c r="AR93" s="249"/>
      <c r="AS93" s="321"/>
      <c r="AT93" s="321"/>
      <c r="AU93" s="316">
        <f>SUM(AP93:AR93)</f>
        <v>0</v>
      </c>
      <c r="AV93" s="501">
        <f t="shared" si="24"/>
        <v>0</v>
      </c>
      <c r="AW93" s="501">
        <f t="shared" si="25"/>
        <v>0</v>
      </c>
    </row>
    <row r="94" spans="1:49" s="155" customFormat="1" ht="38.25">
      <c r="A94" s="117" t="s">
        <v>111</v>
      </c>
      <c r="B94" s="444" t="s">
        <v>58</v>
      </c>
      <c r="C94" s="248">
        <v>3</v>
      </c>
      <c r="D94" s="248">
        <v>6000</v>
      </c>
      <c r="E94" s="390"/>
      <c r="F94" s="248">
        <f>+C94*D94</f>
        <v>18000</v>
      </c>
      <c r="G94" s="249"/>
      <c r="H94" s="264"/>
      <c r="I94" s="383"/>
      <c r="J94" s="321">
        <f t="shared" si="32"/>
        <v>18000</v>
      </c>
      <c r="K94" s="316">
        <f t="shared" si="27"/>
        <v>18000</v>
      </c>
      <c r="L94" s="471" t="s">
        <v>58</v>
      </c>
      <c r="M94" s="248">
        <v>1</v>
      </c>
      <c r="N94" s="248">
        <f>D94</f>
        <v>6000</v>
      </c>
      <c r="O94" s="390"/>
      <c r="P94" s="248">
        <f>+M94*N94</f>
        <v>6000</v>
      </c>
      <c r="Q94" s="249"/>
      <c r="R94" s="321"/>
      <c r="S94" s="321"/>
      <c r="T94" s="316">
        <f t="shared" si="33"/>
        <v>6000</v>
      </c>
      <c r="U94" s="471" t="s">
        <v>58</v>
      </c>
      <c r="V94" s="161">
        <v>1</v>
      </c>
      <c r="W94" s="161">
        <v>6000</v>
      </c>
      <c r="X94" s="241"/>
      <c r="Y94" s="161">
        <f>+V94*W94</f>
        <v>6000</v>
      </c>
      <c r="Z94" s="153"/>
      <c r="AA94" s="186"/>
      <c r="AB94" s="186"/>
      <c r="AC94" s="154">
        <f t="shared" si="34"/>
        <v>6000</v>
      </c>
      <c r="AD94" s="444" t="s">
        <v>58</v>
      </c>
      <c r="AE94" s="161">
        <v>1</v>
      </c>
      <c r="AF94" s="161">
        <v>6000</v>
      </c>
      <c r="AG94" s="241"/>
      <c r="AH94" s="161">
        <f>+AE94*AF94</f>
        <v>6000</v>
      </c>
      <c r="AI94" s="153"/>
      <c r="AJ94" s="186"/>
      <c r="AK94" s="186"/>
      <c r="AL94" s="154">
        <f t="shared" si="35"/>
        <v>6000</v>
      </c>
      <c r="AM94" s="471" t="s">
        <v>58</v>
      </c>
      <c r="AN94" s="248"/>
      <c r="AO94" s="248"/>
      <c r="AP94" s="390"/>
      <c r="AQ94" s="248">
        <f>+AN94*AO94</f>
        <v>0</v>
      </c>
      <c r="AR94" s="249"/>
      <c r="AS94" s="321"/>
      <c r="AT94" s="321"/>
      <c r="AU94" s="316">
        <f>SUM(AP94:AR94)</f>
        <v>0</v>
      </c>
      <c r="AV94" s="501">
        <f t="shared" si="24"/>
        <v>0</v>
      </c>
      <c r="AW94" s="501">
        <f t="shared" si="25"/>
        <v>0</v>
      </c>
    </row>
    <row r="95" spans="1:49" s="155" customFormat="1" ht="25.5">
      <c r="A95" s="117" t="s">
        <v>112</v>
      </c>
      <c r="B95" s="444" t="s">
        <v>58</v>
      </c>
      <c r="C95" s="248">
        <v>2</v>
      </c>
      <c r="D95" s="248">
        <v>8500</v>
      </c>
      <c r="E95" s="259"/>
      <c r="F95" s="248">
        <f>+C95*D95</f>
        <v>17000</v>
      </c>
      <c r="G95" s="249"/>
      <c r="H95" s="264"/>
      <c r="I95" s="383"/>
      <c r="J95" s="321">
        <f t="shared" si="32"/>
        <v>17000</v>
      </c>
      <c r="K95" s="316">
        <f t="shared" si="27"/>
        <v>17000</v>
      </c>
      <c r="L95" s="471" t="s">
        <v>58</v>
      </c>
      <c r="M95" s="248"/>
      <c r="N95" s="248"/>
      <c r="O95" s="259"/>
      <c r="P95" s="248">
        <f>+M95*N95</f>
        <v>0</v>
      </c>
      <c r="Q95" s="249"/>
      <c r="R95" s="321"/>
      <c r="S95" s="321"/>
      <c r="T95" s="316">
        <f t="shared" si="33"/>
        <v>0</v>
      </c>
      <c r="U95" s="471" t="s">
        <v>58</v>
      </c>
      <c r="V95" s="161">
        <v>1</v>
      </c>
      <c r="W95" s="161">
        <v>8500</v>
      </c>
      <c r="X95" s="162"/>
      <c r="Y95" s="161">
        <f>+V95*W95</f>
        <v>8500</v>
      </c>
      <c r="Z95" s="153"/>
      <c r="AA95" s="186"/>
      <c r="AB95" s="186"/>
      <c r="AC95" s="154">
        <f t="shared" si="34"/>
        <v>8500</v>
      </c>
      <c r="AD95" s="444" t="s">
        <v>58</v>
      </c>
      <c r="AE95" s="161">
        <v>1</v>
      </c>
      <c r="AF95" s="161">
        <v>8500</v>
      </c>
      <c r="AG95" s="162"/>
      <c r="AH95" s="161">
        <f>+AE95*AF95</f>
        <v>8500</v>
      </c>
      <c r="AI95" s="153"/>
      <c r="AJ95" s="186"/>
      <c r="AK95" s="186"/>
      <c r="AL95" s="154">
        <f t="shared" si="35"/>
        <v>8500</v>
      </c>
      <c r="AM95" s="471" t="s">
        <v>58</v>
      </c>
      <c r="AN95" s="248"/>
      <c r="AO95" s="248"/>
      <c r="AP95" s="259"/>
      <c r="AQ95" s="248">
        <f>+AN95*AO95</f>
        <v>0</v>
      </c>
      <c r="AR95" s="249"/>
      <c r="AS95" s="321"/>
      <c r="AT95" s="321"/>
      <c r="AU95" s="316">
        <f>SUM(AP95:AR95)</f>
        <v>0</v>
      </c>
      <c r="AV95" s="501">
        <f t="shared" si="24"/>
        <v>0</v>
      </c>
      <c r="AW95" s="501">
        <f t="shared" si="25"/>
        <v>0</v>
      </c>
    </row>
    <row r="96" spans="1:49" s="155" customFormat="1" ht="25.5">
      <c r="A96" s="117" t="s">
        <v>113</v>
      </c>
      <c r="B96" s="444" t="s">
        <v>58</v>
      </c>
      <c r="C96" s="248">
        <v>3</v>
      </c>
      <c r="D96" s="248">
        <v>6000</v>
      </c>
      <c r="E96" s="259"/>
      <c r="F96" s="248">
        <f>+C96*D96</f>
        <v>18000</v>
      </c>
      <c r="G96" s="249"/>
      <c r="H96" s="264"/>
      <c r="I96" s="383"/>
      <c r="J96" s="321">
        <f t="shared" si="32"/>
        <v>18000</v>
      </c>
      <c r="K96" s="316">
        <f t="shared" si="27"/>
        <v>18000</v>
      </c>
      <c r="L96" s="471" t="s">
        <v>58</v>
      </c>
      <c r="M96" s="248">
        <v>2</v>
      </c>
      <c r="N96" s="248">
        <v>6000</v>
      </c>
      <c r="O96" s="259"/>
      <c r="P96" s="248">
        <f>+M96*N96</f>
        <v>12000</v>
      </c>
      <c r="Q96" s="249"/>
      <c r="R96" s="321"/>
      <c r="S96" s="321"/>
      <c r="T96" s="316">
        <f t="shared" si="33"/>
        <v>12000</v>
      </c>
      <c r="U96" s="471" t="s">
        <v>58</v>
      </c>
      <c r="V96" s="161">
        <v>1</v>
      </c>
      <c r="W96" s="161">
        <v>6000</v>
      </c>
      <c r="X96" s="162"/>
      <c r="Y96" s="161">
        <f>+V96*W96</f>
        <v>6000</v>
      </c>
      <c r="Z96" s="153"/>
      <c r="AA96" s="186"/>
      <c r="AB96" s="186"/>
      <c r="AC96" s="154">
        <f t="shared" si="34"/>
        <v>6000</v>
      </c>
      <c r="AD96" s="444" t="s">
        <v>58</v>
      </c>
      <c r="AE96" s="161"/>
      <c r="AF96" s="161"/>
      <c r="AG96" s="162"/>
      <c r="AH96" s="161">
        <f>+AE96*AF96</f>
        <v>0</v>
      </c>
      <c r="AI96" s="153"/>
      <c r="AJ96" s="186"/>
      <c r="AK96" s="186"/>
      <c r="AL96" s="154">
        <f t="shared" si="35"/>
        <v>0</v>
      </c>
      <c r="AM96" s="471" t="s">
        <v>58</v>
      </c>
      <c r="AN96" s="248"/>
      <c r="AO96" s="248"/>
      <c r="AP96" s="259"/>
      <c r="AQ96" s="248">
        <f>+AN96*AO96</f>
        <v>0</v>
      </c>
      <c r="AR96" s="249"/>
      <c r="AS96" s="321"/>
      <c r="AT96" s="321"/>
      <c r="AU96" s="316">
        <f>SUM(AP96:AR96)</f>
        <v>0</v>
      </c>
      <c r="AV96" s="501">
        <f t="shared" si="24"/>
        <v>0</v>
      </c>
      <c r="AW96" s="501">
        <f t="shared" si="25"/>
        <v>0</v>
      </c>
    </row>
    <row r="97" spans="1:49" s="155" customFormat="1" ht="25.5">
      <c r="A97" s="117" t="s">
        <v>114</v>
      </c>
      <c r="B97" s="424" t="s">
        <v>58</v>
      </c>
      <c r="C97" s="248">
        <v>12</v>
      </c>
      <c r="D97" s="248">
        <v>1500</v>
      </c>
      <c r="E97" s="259"/>
      <c r="F97" s="259">
        <f>+C97*D97/2</f>
        <v>9000</v>
      </c>
      <c r="G97" s="248">
        <f>C97*D97/2</f>
        <v>9000</v>
      </c>
      <c r="H97" s="365"/>
      <c r="I97" s="365"/>
      <c r="J97" s="321">
        <f t="shared" si="32"/>
        <v>18000</v>
      </c>
      <c r="K97" s="316">
        <f t="shared" si="27"/>
        <v>18000</v>
      </c>
      <c r="L97" s="458" t="s">
        <v>58</v>
      </c>
      <c r="M97" s="248">
        <v>4</v>
      </c>
      <c r="N97" s="248">
        <v>1500</v>
      </c>
      <c r="O97" s="259"/>
      <c r="P97" s="259">
        <f>+M97*N97/2</f>
        <v>3000</v>
      </c>
      <c r="Q97" s="248">
        <f>G97/3</f>
        <v>3000</v>
      </c>
      <c r="R97" s="321"/>
      <c r="S97" s="321"/>
      <c r="T97" s="316">
        <f t="shared" si="33"/>
        <v>6000</v>
      </c>
      <c r="U97" s="458" t="s">
        <v>58</v>
      </c>
      <c r="V97" s="161">
        <v>4</v>
      </c>
      <c r="W97" s="161">
        <v>1500</v>
      </c>
      <c r="X97" s="162"/>
      <c r="Y97" s="162">
        <f>+V97*W97/2</f>
        <v>3000</v>
      </c>
      <c r="Z97" s="161">
        <f>G97/3</f>
        <v>3000</v>
      </c>
      <c r="AA97" s="186"/>
      <c r="AB97" s="186"/>
      <c r="AC97" s="154">
        <f t="shared" si="34"/>
        <v>6000</v>
      </c>
      <c r="AD97" s="424" t="s">
        <v>58</v>
      </c>
      <c r="AE97" s="161">
        <v>4</v>
      </c>
      <c r="AF97" s="161">
        <v>1500</v>
      </c>
      <c r="AG97" s="162"/>
      <c r="AH97" s="162">
        <f>+AE97*AF97/2</f>
        <v>3000</v>
      </c>
      <c r="AI97" s="161">
        <f>G97/3</f>
        <v>3000</v>
      </c>
      <c r="AJ97" s="186"/>
      <c r="AK97" s="186"/>
      <c r="AL97" s="154">
        <f t="shared" si="35"/>
        <v>6000</v>
      </c>
      <c r="AM97" s="458" t="s">
        <v>58</v>
      </c>
      <c r="AN97" s="248"/>
      <c r="AO97" s="248"/>
      <c r="AP97" s="259"/>
      <c r="AQ97" s="259">
        <f>+AN97*AO97/2</f>
        <v>0</v>
      </c>
      <c r="AR97" s="248"/>
      <c r="AS97" s="321"/>
      <c r="AT97" s="321"/>
      <c r="AU97" s="316">
        <f>SUM(AP97:AR97)</f>
        <v>0</v>
      </c>
      <c r="AV97" s="501">
        <f t="shared" si="24"/>
        <v>0</v>
      </c>
      <c r="AW97" s="501">
        <f t="shared" si="25"/>
        <v>0</v>
      </c>
    </row>
    <row r="98" spans="1:49" ht="15" customHeight="1">
      <c r="A98" s="416"/>
      <c r="B98" s="424"/>
      <c r="C98" s="248"/>
      <c r="D98" s="248"/>
      <c r="E98" s="248"/>
      <c r="F98" s="248"/>
      <c r="G98" s="248"/>
      <c r="H98" s="365"/>
      <c r="I98" s="365"/>
      <c r="J98" s="321">
        <f>F98+G98+I98</f>
        <v>0</v>
      </c>
      <c r="K98" s="316"/>
      <c r="L98" s="472"/>
      <c r="M98" s="391"/>
      <c r="N98" s="250"/>
      <c r="O98" s="257"/>
      <c r="P98" s="257"/>
      <c r="Q98" s="257"/>
      <c r="R98" s="257"/>
      <c r="S98" s="257"/>
      <c r="T98" s="377"/>
      <c r="U98" s="472"/>
      <c r="V98" s="114"/>
      <c r="W98" s="229"/>
      <c r="X98" s="194"/>
      <c r="Y98" s="194"/>
      <c r="Z98" s="194"/>
      <c r="AA98" s="194"/>
      <c r="AB98" s="194"/>
      <c r="AC98" s="198"/>
      <c r="AD98" s="432"/>
      <c r="AE98" s="114"/>
      <c r="AF98" s="229"/>
      <c r="AG98" s="194"/>
      <c r="AH98" s="194"/>
      <c r="AI98" s="194"/>
      <c r="AJ98" s="194"/>
      <c r="AK98" s="194"/>
      <c r="AL98" s="198"/>
      <c r="AM98" s="472"/>
      <c r="AN98" s="391"/>
      <c r="AO98" s="250"/>
      <c r="AP98" s="257"/>
      <c r="AQ98" s="257"/>
      <c r="AR98" s="257"/>
      <c r="AS98" s="257"/>
      <c r="AT98" s="257"/>
      <c r="AU98" s="377"/>
      <c r="AV98" s="501">
        <f t="shared" si="24"/>
        <v>0</v>
      </c>
      <c r="AW98" s="501">
        <f t="shared" si="25"/>
        <v>0</v>
      </c>
    </row>
    <row r="99" spans="1:49" ht="15" customHeight="1" thickBot="1">
      <c r="A99" s="24" t="s">
        <v>7</v>
      </c>
      <c r="B99" s="445"/>
      <c r="C99" s="252"/>
      <c r="D99" s="253"/>
      <c r="E99" s="392"/>
      <c r="F99" s="393">
        <f aca="true" t="shared" si="36" ref="F99:K99">SUM(F82:F98)</f>
        <v>107288.808</v>
      </c>
      <c r="G99" s="393">
        <f t="shared" si="36"/>
        <v>86800</v>
      </c>
      <c r="H99" s="393">
        <f t="shared" si="36"/>
        <v>0</v>
      </c>
      <c r="I99" s="393">
        <f t="shared" si="36"/>
        <v>0</v>
      </c>
      <c r="J99" s="393">
        <f t="shared" si="36"/>
        <v>194088.80800000002</v>
      </c>
      <c r="K99" s="393">
        <f t="shared" si="36"/>
        <v>194088.80800000002</v>
      </c>
      <c r="L99" s="473"/>
      <c r="M99" s="339"/>
      <c r="N99" s="253"/>
      <c r="O99" s="393">
        <f aca="true" t="shared" si="37" ref="O99:T99">SUM(O82:O98)</f>
        <v>0</v>
      </c>
      <c r="P99" s="393">
        <f t="shared" si="37"/>
        <v>35711.088</v>
      </c>
      <c r="Q99" s="393">
        <f t="shared" si="37"/>
        <v>36500</v>
      </c>
      <c r="R99" s="393">
        <f t="shared" si="37"/>
        <v>0</v>
      </c>
      <c r="S99" s="393">
        <f t="shared" si="37"/>
        <v>0</v>
      </c>
      <c r="T99" s="393">
        <f t="shared" si="37"/>
        <v>72211.088</v>
      </c>
      <c r="U99" s="473"/>
      <c r="V99" s="101"/>
      <c r="W99" s="191"/>
      <c r="X99" s="175">
        <f aca="true" t="shared" si="38" ref="X99:AC99">SUM(X82:X98)</f>
        <v>0</v>
      </c>
      <c r="Y99" s="175">
        <f t="shared" si="38"/>
        <v>28211</v>
      </c>
      <c r="Z99" s="175">
        <f t="shared" si="38"/>
        <v>20000</v>
      </c>
      <c r="AA99" s="175">
        <f t="shared" si="38"/>
        <v>0</v>
      </c>
      <c r="AB99" s="175">
        <f t="shared" si="38"/>
        <v>0</v>
      </c>
      <c r="AC99" s="175">
        <f t="shared" si="38"/>
        <v>48211</v>
      </c>
      <c r="AD99" s="445"/>
      <c r="AE99" s="101"/>
      <c r="AF99" s="191"/>
      <c r="AG99" s="175">
        <f aca="true" t="shared" si="39" ref="AG99:AL99">SUM(AG82:AG98)</f>
        <v>0</v>
      </c>
      <c r="AH99" s="175">
        <f t="shared" si="39"/>
        <v>28211</v>
      </c>
      <c r="AI99" s="175">
        <f t="shared" si="39"/>
        <v>18300</v>
      </c>
      <c r="AJ99" s="175">
        <f t="shared" si="39"/>
        <v>0</v>
      </c>
      <c r="AK99" s="175">
        <f t="shared" si="39"/>
        <v>0</v>
      </c>
      <c r="AL99" s="175">
        <f t="shared" si="39"/>
        <v>46511</v>
      </c>
      <c r="AM99" s="473"/>
      <c r="AN99" s="339"/>
      <c r="AO99" s="253"/>
      <c r="AP99" s="393">
        <f aca="true" t="shared" si="40" ref="AP99:AU99">SUM(AP82:AP98)</f>
        <v>0</v>
      </c>
      <c r="AQ99" s="393">
        <f t="shared" si="40"/>
        <v>15155</v>
      </c>
      <c r="AR99" s="393">
        <f t="shared" si="40"/>
        <v>0</v>
      </c>
      <c r="AS99" s="393">
        <f t="shared" si="40"/>
        <v>0</v>
      </c>
      <c r="AT99" s="393">
        <f t="shared" si="40"/>
        <v>0</v>
      </c>
      <c r="AU99" s="393">
        <f t="shared" si="40"/>
        <v>15155</v>
      </c>
      <c r="AV99" s="501">
        <f t="shared" si="24"/>
        <v>12000</v>
      </c>
      <c r="AW99" s="501">
        <f t="shared" si="25"/>
        <v>0</v>
      </c>
    </row>
    <row r="100" spans="1:49" ht="16.5" customHeight="1" thickBot="1">
      <c r="A100" s="49" t="s">
        <v>18</v>
      </c>
      <c r="B100" s="446"/>
      <c r="C100" s="265"/>
      <c r="D100" s="266"/>
      <c r="E100" s="394">
        <f>E15</f>
        <v>121515.72</v>
      </c>
      <c r="F100" s="394">
        <f>+F15+F26+F30+F34+F80+F99</f>
        <v>768671.808</v>
      </c>
      <c r="G100" s="394">
        <f>+G15+G26+G30+G34+G80+G99</f>
        <v>737249.75</v>
      </c>
      <c r="H100" s="394">
        <f>+H15+H26+H30+H34+H80+H99</f>
        <v>105321.3</v>
      </c>
      <c r="I100" s="394">
        <v>130130</v>
      </c>
      <c r="J100" s="394">
        <f>F100+G100</f>
        <v>1505921.558</v>
      </c>
      <c r="K100" s="396">
        <f>+K15+K26+K30+K34+K80+K99</f>
        <v>1926244.578</v>
      </c>
      <c r="L100" s="474"/>
      <c r="M100" s="395"/>
      <c r="N100" s="266"/>
      <c r="O100" s="394">
        <f>O15</f>
        <v>44842.08</v>
      </c>
      <c r="P100" s="394">
        <f>P80+P34+P30+P15+P26+P99</f>
        <v>149248.088</v>
      </c>
      <c r="Q100" s="394">
        <f>Q80+Q34+Q30+Q15+Q26+Q99</f>
        <v>307514.25</v>
      </c>
      <c r="R100" s="394">
        <f>R80+R34+R30+R15+R26+R99</f>
        <v>35107.100000000006</v>
      </c>
      <c r="S100" s="394"/>
      <c r="T100" s="396">
        <f>SUM(O100:R100)</f>
        <v>536711.518</v>
      </c>
      <c r="U100" s="474"/>
      <c r="V100" s="103"/>
      <c r="W100" s="205"/>
      <c r="X100" s="206">
        <f>X15</f>
        <v>33631.56</v>
      </c>
      <c r="Y100" s="206">
        <f>Y80+Y34+Y30+Y15+Y26+Y99</f>
        <v>268473</v>
      </c>
      <c r="Z100" s="206">
        <f>Z80+Z34+Z30+Z15+Z26+Z99</f>
        <v>247052.25</v>
      </c>
      <c r="AA100" s="206">
        <f>AA80+AA34+AA30+AA15+AA26+AA99</f>
        <v>35107.100000000006</v>
      </c>
      <c r="AB100" s="206"/>
      <c r="AC100" s="232">
        <f>SUM(X100:AA100)</f>
        <v>584263.91</v>
      </c>
      <c r="AD100" s="446"/>
      <c r="AE100" s="103"/>
      <c r="AF100" s="205"/>
      <c r="AG100" s="206">
        <f>AG15</f>
        <v>33631.560000000005</v>
      </c>
      <c r="AH100" s="206">
        <f>AH80+AH34+AH30+AH15+AH26+AH99</f>
        <v>253537</v>
      </c>
      <c r="AI100" s="206">
        <f>AI80+AI34+AI30+AI15+AI26+AI99</f>
        <v>170683.25</v>
      </c>
      <c r="AJ100" s="206">
        <f>AJ80+AJ34+AJ30+AJ15+AJ26+AJ99</f>
        <v>35107.100000000006</v>
      </c>
      <c r="AK100" s="206"/>
      <c r="AL100" s="232">
        <f>SUM(AG100:AJ100)</f>
        <v>492958.91000000003</v>
      </c>
      <c r="AM100" s="474"/>
      <c r="AN100" s="395"/>
      <c r="AO100" s="266"/>
      <c r="AP100" s="394">
        <f>AP15</f>
        <v>5605.26</v>
      </c>
      <c r="AQ100" s="394">
        <f>AQ80+AQ34+AQ30+AQ15+AQ26+AQ99</f>
        <v>97414</v>
      </c>
      <c r="AR100" s="394">
        <f>AR80+AR34+AR30+AR15+AR26+AR99</f>
        <v>0</v>
      </c>
      <c r="AS100" s="394">
        <f>AS80+AS34+AS30+AS15+AS26+AS99</f>
        <v>0</v>
      </c>
      <c r="AT100" s="394"/>
      <c r="AU100" s="396">
        <f>SUM(AP100:AS100)</f>
        <v>103019.26</v>
      </c>
      <c r="AV100" s="501"/>
      <c r="AW100" s="501"/>
    </row>
    <row r="101" spans="1:49" ht="30" customHeight="1" thickBot="1">
      <c r="A101" s="417" t="s">
        <v>33</v>
      </c>
      <c r="B101" s="447"/>
      <c r="C101" s="267"/>
      <c r="D101" s="267"/>
      <c r="E101" s="267">
        <f>(E100)*0.07</f>
        <v>8506.100400000001</v>
      </c>
      <c r="F101" s="267">
        <f>(F100)*0.07</f>
        <v>53807.026560000006</v>
      </c>
      <c r="G101" s="267">
        <f>(G100)*0.07</f>
        <v>51607.482500000006</v>
      </c>
      <c r="H101" s="267"/>
      <c r="I101" s="267">
        <v>0</v>
      </c>
      <c r="J101" s="321">
        <f>F101+G101+I101</f>
        <v>105414.50906000001</v>
      </c>
      <c r="K101" s="448">
        <f>G101+H101+J101</f>
        <v>157021.99156000002</v>
      </c>
      <c r="L101" s="475"/>
      <c r="M101" s="397"/>
      <c r="N101" s="267"/>
      <c r="O101" s="267"/>
      <c r="P101" s="267">
        <f>(P100)*0.07</f>
        <v>10447.36616</v>
      </c>
      <c r="Q101" s="267">
        <f>(Q100)*0.07</f>
        <v>21525.9975</v>
      </c>
      <c r="R101" s="267"/>
      <c r="S101" s="267"/>
      <c r="T101" s="476"/>
      <c r="U101" s="475"/>
      <c r="V101" s="140"/>
      <c r="W101" s="207"/>
      <c r="X101" s="207"/>
      <c r="Y101" s="207">
        <f>(Y100)*0.07</f>
        <v>18793.11</v>
      </c>
      <c r="Z101" s="207">
        <f>(Z100)*0.07</f>
        <v>17293.6575</v>
      </c>
      <c r="AA101" s="207"/>
      <c r="AB101" s="207"/>
      <c r="AC101" s="489"/>
      <c r="AD101" s="447"/>
      <c r="AE101" s="140"/>
      <c r="AF101" s="207"/>
      <c r="AG101" s="207"/>
      <c r="AH101" s="207">
        <f>(AH100)*0.07</f>
        <v>17747.59</v>
      </c>
      <c r="AI101" s="207">
        <f>(AI100)*0.07</f>
        <v>11947.827500000001</v>
      </c>
      <c r="AJ101" s="207"/>
      <c r="AK101" s="207"/>
      <c r="AL101" s="489"/>
      <c r="AM101" s="475"/>
      <c r="AN101" s="397"/>
      <c r="AO101" s="267"/>
      <c r="AP101" s="267"/>
      <c r="AQ101" s="267">
        <f>(AQ100)*0.07</f>
        <v>6818.9800000000005</v>
      </c>
      <c r="AR101" s="267">
        <f>(AR100)*0.07</f>
        <v>0</v>
      </c>
      <c r="AS101" s="267"/>
      <c r="AT101" s="267"/>
      <c r="AU101" s="476"/>
      <c r="AV101" s="501"/>
      <c r="AW101" s="501"/>
    </row>
    <row r="102" spans="1:49" ht="25.5" customHeight="1" thickBot="1">
      <c r="A102" s="49" t="s">
        <v>36</v>
      </c>
      <c r="B102" s="449"/>
      <c r="C102" s="268"/>
      <c r="D102" s="269"/>
      <c r="E102" s="394">
        <f>E100+E101</f>
        <v>130021.8204</v>
      </c>
      <c r="F102" s="394">
        <f>F100+F101</f>
        <v>822478.83456</v>
      </c>
      <c r="G102" s="394">
        <f>G100+G101</f>
        <v>788857.2325</v>
      </c>
      <c r="H102" s="394">
        <f>H100+H101</f>
        <v>105321.3</v>
      </c>
      <c r="I102" s="394">
        <f>I100+I101</f>
        <v>130130</v>
      </c>
      <c r="J102" s="394">
        <f>F102+G102</f>
        <v>1611336.06706</v>
      </c>
      <c r="K102" s="396">
        <f>SUM(E102:I102)</f>
        <v>1976809.18746</v>
      </c>
      <c r="L102" s="477"/>
      <c r="M102" s="398"/>
      <c r="N102" s="269"/>
      <c r="O102" s="268"/>
      <c r="P102" s="394">
        <f>P100+P101</f>
        <v>159695.45416</v>
      </c>
      <c r="Q102" s="394">
        <f>Q100+Q101</f>
        <v>329040.2475</v>
      </c>
      <c r="R102" s="394">
        <f>R100+R101</f>
        <v>35107.100000000006</v>
      </c>
      <c r="S102" s="268"/>
      <c r="T102" s="399"/>
      <c r="U102" s="477"/>
      <c r="V102" s="111"/>
      <c r="W102" s="209"/>
      <c r="X102" s="208"/>
      <c r="Y102" s="206">
        <f>Y100+Y101</f>
        <v>287266.11</v>
      </c>
      <c r="Z102" s="206">
        <f>Z100+Z101</f>
        <v>264345.9075</v>
      </c>
      <c r="AA102" s="206">
        <f>AA100+AA101</f>
        <v>35107.100000000006</v>
      </c>
      <c r="AB102" s="208"/>
      <c r="AC102" s="210"/>
      <c r="AD102" s="449"/>
      <c r="AE102" s="111"/>
      <c r="AF102" s="209"/>
      <c r="AG102" s="208"/>
      <c r="AH102" s="206">
        <f>AH100+AH101</f>
        <v>271284.59</v>
      </c>
      <c r="AI102" s="206">
        <f>AI100+AI101</f>
        <v>182631.0775</v>
      </c>
      <c r="AJ102" s="206">
        <f>AJ100+AJ101</f>
        <v>35107.100000000006</v>
      </c>
      <c r="AK102" s="208"/>
      <c r="AL102" s="210"/>
      <c r="AM102" s="477"/>
      <c r="AN102" s="398"/>
      <c r="AO102" s="269"/>
      <c r="AP102" s="268"/>
      <c r="AQ102" s="394">
        <f>AQ100+AQ101</f>
        <v>104232.98</v>
      </c>
      <c r="AR102" s="394">
        <f>AR100+AR101</f>
        <v>0</v>
      </c>
      <c r="AS102" s="394">
        <f>AS100+AS101</f>
        <v>0</v>
      </c>
      <c r="AT102" s="268"/>
      <c r="AU102" s="399"/>
      <c r="AV102" s="501"/>
      <c r="AW102" s="501"/>
    </row>
    <row r="103" spans="1:49" ht="30" customHeight="1" thickBot="1">
      <c r="A103" s="417" t="s">
        <v>31</v>
      </c>
      <c r="B103" s="447"/>
      <c r="C103" s="267"/>
      <c r="D103" s="267"/>
      <c r="E103" s="267"/>
      <c r="F103" s="267"/>
      <c r="G103" s="267"/>
      <c r="H103" s="400"/>
      <c r="I103" s="400">
        <v>0</v>
      </c>
      <c r="J103" s="321">
        <f>F103+G103+I103</f>
        <v>0</v>
      </c>
      <c r="K103" s="401"/>
      <c r="L103" s="475"/>
      <c r="M103" s="397"/>
      <c r="N103" s="267"/>
      <c r="O103" s="267"/>
      <c r="P103" s="267"/>
      <c r="Q103" s="267"/>
      <c r="R103" s="400"/>
      <c r="S103" s="400"/>
      <c r="T103" s="401"/>
      <c r="U103" s="475"/>
      <c r="V103" s="140"/>
      <c r="W103" s="207"/>
      <c r="X103" s="207"/>
      <c r="Y103" s="207"/>
      <c r="Z103" s="207"/>
      <c r="AA103" s="211"/>
      <c r="AB103" s="211"/>
      <c r="AC103" s="212"/>
      <c r="AD103" s="447"/>
      <c r="AE103" s="140"/>
      <c r="AF103" s="207"/>
      <c r="AG103" s="207"/>
      <c r="AH103" s="207"/>
      <c r="AI103" s="207"/>
      <c r="AJ103" s="211"/>
      <c r="AK103" s="211"/>
      <c r="AL103" s="212"/>
      <c r="AM103" s="475"/>
      <c r="AN103" s="397"/>
      <c r="AO103" s="267"/>
      <c r="AP103" s="267"/>
      <c r="AQ103" s="267"/>
      <c r="AR103" s="267"/>
      <c r="AS103" s="400"/>
      <c r="AT103" s="400"/>
      <c r="AU103" s="401"/>
      <c r="AV103" s="501"/>
      <c r="AW103" s="501"/>
    </row>
    <row r="104" spans="1:49" ht="16.5" customHeight="1" thickBot="1">
      <c r="A104" s="49" t="s">
        <v>32</v>
      </c>
      <c r="B104" s="449"/>
      <c r="C104" s="268"/>
      <c r="D104" s="269"/>
      <c r="E104" s="394">
        <f>E102+E103</f>
        <v>130021.8204</v>
      </c>
      <c r="F104" s="394">
        <f>F102+F103</f>
        <v>822478.83456</v>
      </c>
      <c r="G104" s="394">
        <f>G102+G103</f>
        <v>788857.2325</v>
      </c>
      <c r="H104" s="394">
        <f>H102+H103</f>
        <v>105321.3</v>
      </c>
      <c r="I104" s="394">
        <f>I102+I103</f>
        <v>130130</v>
      </c>
      <c r="J104" s="394">
        <f>F104+G104</f>
        <v>1611336.06706</v>
      </c>
      <c r="K104" s="402">
        <f>SUM(E104:I104)</f>
        <v>1976809.18746</v>
      </c>
      <c r="L104" s="477"/>
      <c r="M104" s="398"/>
      <c r="N104" s="269"/>
      <c r="O104" s="268">
        <f>SUM(O15,O26,O30,O34)</f>
        <v>44842.08</v>
      </c>
      <c r="P104" s="394">
        <f>P102+P103</f>
        <v>159695.45416</v>
      </c>
      <c r="Q104" s="394">
        <f>Q102+Q103</f>
        <v>329040.2475</v>
      </c>
      <c r="R104" s="394">
        <f>R102+R103</f>
        <v>35107.100000000006</v>
      </c>
      <c r="S104" s="268"/>
      <c r="T104" s="402"/>
      <c r="U104" s="477"/>
      <c r="V104" s="111"/>
      <c r="W104" s="209"/>
      <c r="X104" s="507">
        <f>SUM(X15,X26,X30,X34)</f>
        <v>33631.56</v>
      </c>
      <c r="Y104" s="504">
        <f>Y102+Y103</f>
        <v>287266.11</v>
      </c>
      <c r="Z104" s="206">
        <f>Z102+Z103</f>
        <v>264345.9075</v>
      </c>
      <c r="AA104" s="206">
        <f>AA102+AA103</f>
        <v>35107.100000000006</v>
      </c>
      <c r="AB104" s="208"/>
      <c r="AC104" s="213"/>
      <c r="AD104" s="449"/>
      <c r="AE104" s="111"/>
      <c r="AF104" s="209"/>
      <c r="AG104" s="507">
        <f>SUM(AG15,AG26,AG30,AG34)</f>
        <v>33631.560000000005</v>
      </c>
      <c r="AH104" s="504">
        <f>AH102+AH103</f>
        <v>271284.59</v>
      </c>
      <c r="AI104" s="206">
        <f>AI102+AI103</f>
        <v>182631.0775</v>
      </c>
      <c r="AJ104" s="206">
        <f>AJ102+AJ103</f>
        <v>35107.100000000006</v>
      </c>
      <c r="AK104" s="208"/>
      <c r="AL104" s="213"/>
      <c r="AM104" s="477"/>
      <c r="AN104" s="398"/>
      <c r="AO104" s="269"/>
      <c r="AP104" s="268">
        <f>SUM(AP15,AP26,AP30,AP34)</f>
        <v>5605.26</v>
      </c>
      <c r="AQ104" s="394">
        <f>AQ102+AQ103</f>
        <v>104232.98</v>
      </c>
      <c r="AR104" s="394">
        <f>AR102+AR103</f>
        <v>0</v>
      </c>
      <c r="AS104" s="394">
        <f>AS102+AS103</f>
        <v>0</v>
      </c>
      <c r="AT104" s="268"/>
      <c r="AU104" s="402"/>
      <c r="AV104" s="501"/>
      <c r="AW104" s="501"/>
    </row>
    <row r="105" spans="1:49" ht="13.5" thickBot="1">
      <c r="A105" s="418"/>
      <c r="B105" s="450"/>
      <c r="C105" s="270"/>
      <c r="D105" s="271"/>
      <c r="E105" s="271"/>
      <c r="F105" s="271"/>
      <c r="G105" s="271"/>
      <c r="H105" s="271"/>
      <c r="I105" s="271"/>
      <c r="J105" s="271"/>
      <c r="K105" s="451"/>
      <c r="L105" s="478"/>
      <c r="M105" s="403"/>
      <c r="N105" s="404"/>
      <c r="O105" s="404"/>
      <c r="P105" s="404"/>
      <c r="Q105" s="404"/>
      <c r="R105" s="404"/>
      <c r="S105" s="404"/>
      <c r="T105" s="479"/>
      <c r="U105" s="478"/>
      <c r="V105" s="104"/>
      <c r="W105" s="105"/>
      <c r="X105" s="105"/>
      <c r="Y105" s="105"/>
      <c r="Z105" s="105"/>
      <c r="AA105" s="105"/>
      <c r="AB105" s="105"/>
      <c r="AC105" s="490"/>
      <c r="AD105" s="450"/>
      <c r="AE105" s="104"/>
      <c r="AF105" s="105"/>
      <c r="AG105" s="105"/>
      <c r="AH105" s="105"/>
      <c r="AI105" s="105"/>
      <c r="AJ105" s="105"/>
      <c r="AK105" s="105"/>
      <c r="AL105" s="490"/>
      <c r="AM105" s="478"/>
      <c r="AN105" s="403"/>
      <c r="AO105" s="404"/>
      <c r="AP105" s="404"/>
      <c r="AQ105" s="404"/>
      <c r="AR105" s="404"/>
      <c r="AS105" s="404"/>
      <c r="AT105" s="404"/>
      <c r="AU105" s="479"/>
      <c r="AV105" s="501"/>
      <c r="AW105" s="501"/>
    </row>
    <row r="106" spans="1:49" ht="16.5" customHeight="1" thickBot="1">
      <c r="A106" s="49"/>
      <c r="B106" s="449"/>
      <c r="C106" s="268"/>
      <c r="D106" s="269"/>
      <c r="E106" s="268"/>
      <c r="F106" s="268"/>
      <c r="G106" s="268"/>
      <c r="H106" s="268"/>
      <c r="I106" s="268"/>
      <c r="J106" s="268"/>
      <c r="K106" s="402"/>
      <c r="L106" s="477"/>
      <c r="M106" s="398"/>
      <c r="N106" s="405"/>
      <c r="O106" s="398"/>
      <c r="P106" s="398"/>
      <c r="Q106" s="398"/>
      <c r="R106" s="398"/>
      <c r="S106" s="398"/>
      <c r="T106" s="406"/>
      <c r="U106" s="477"/>
      <c r="V106" s="111"/>
      <c r="W106" s="112"/>
      <c r="X106" s="111"/>
      <c r="Y106" s="111"/>
      <c r="Z106" s="111"/>
      <c r="AA106" s="111"/>
      <c r="AB106" s="111"/>
      <c r="AC106" s="113"/>
      <c r="AD106" s="449"/>
      <c r="AE106" s="111"/>
      <c r="AF106" s="112"/>
      <c r="AG106" s="111"/>
      <c r="AH106" s="111"/>
      <c r="AI106" s="111"/>
      <c r="AJ106" s="111"/>
      <c r="AK106" s="111"/>
      <c r="AL106" s="113"/>
      <c r="AM106" s="477"/>
      <c r="AN106" s="398"/>
      <c r="AO106" s="405"/>
      <c r="AP106" s="398"/>
      <c r="AQ106" s="398"/>
      <c r="AR106" s="398"/>
      <c r="AS106" s="398"/>
      <c r="AT106" s="398"/>
      <c r="AU106" s="406"/>
      <c r="AV106" s="501"/>
      <c r="AW106" s="501"/>
    </row>
    <row r="107" spans="1:49" ht="12.75">
      <c r="A107" s="93" t="s">
        <v>115</v>
      </c>
      <c r="B107" s="452">
        <v>0.907</v>
      </c>
      <c r="C107" s="437"/>
      <c r="D107" s="453"/>
      <c r="E107" s="453"/>
      <c r="F107" s="453"/>
      <c r="G107" s="453"/>
      <c r="H107" s="453"/>
      <c r="I107" s="453"/>
      <c r="J107" s="453"/>
      <c r="K107" s="453"/>
      <c r="L107" s="480"/>
      <c r="M107" s="421"/>
      <c r="N107" s="421"/>
      <c r="O107" s="506"/>
      <c r="P107" s="506"/>
      <c r="Q107" s="506"/>
      <c r="R107" s="506"/>
      <c r="S107" s="506"/>
      <c r="T107" s="481"/>
      <c r="U107" s="480"/>
      <c r="V107" s="491"/>
      <c r="W107" s="491"/>
      <c r="X107" s="505"/>
      <c r="Y107" s="520"/>
      <c r="Z107" s="520"/>
      <c r="AA107" s="520"/>
      <c r="AB107" s="491"/>
      <c r="AC107" s="492"/>
      <c r="AD107" s="499"/>
      <c r="AE107" s="491"/>
      <c r="AF107" s="491"/>
      <c r="AG107" s="491"/>
      <c r="AH107" s="491"/>
      <c r="AI107" s="491"/>
      <c r="AJ107" s="491"/>
      <c r="AK107" s="491"/>
      <c r="AL107" s="492"/>
      <c r="AM107" s="480"/>
      <c r="AN107" s="421"/>
      <c r="AO107" s="421"/>
      <c r="AP107" s="421"/>
      <c r="AQ107" s="421"/>
      <c r="AR107" s="421"/>
      <c r="AS107" s="421"/>
      <c r="AT107" s="421"/>
      <c r="AU107" s="481"/>
      <c r="AV107" s="501"/>
      <c r="AW107" s="501"/>
    </row>
    <row r="108" spans="1:49" ht="13.5" thickBot="1">
      <c r="A108" s="93"/>
      <c r="B108" s="454"/>
      <c r="C108" s="455"/>
      <c r="D108" s="456"/>
      <c r="E108" s="456"/>
      <c r="F108" s="456"/>
      <c r="G108" s="456"/>
      <c r="H108" s="456"/>
      <c r="I108" s="456"/>
      <c r="J108" s="456"/>
      <c r="K108" s="456"/>
      <c r="L108" s="482"/>
      <c r="M108" s="483"/>
      <c r="N108" s="483"/>
      <c r="O108" s="483"/>
      <c r="P108" s="483"/>
      <c r="Q108" s="483"/>
      <c r="R108" s="483"/>
      <c r="S108" s="483"/>
      <c r="T108" s="484"/>
      <c r="U108" s="482"/>
      <c r="V108" s="493"/>
      <c r="W108" s="493"/>
      <c r="X108" s="493"/>
      <c r="Y108" s="493"/>
      <c r="Z108" s="493"/>
      <c r="AA108" s="493"/>
      <c r="AB108" s="493"/>
      <c r="AC108" s="494"/>
      <c r="AD108" s="500"/>
      <c r="AE108" s="493"/>
      <c r="AF108" s="493"/>
      <c r="AG108" s="493"/>
      <c r="AH108" s="493"/>
      <c r="AI108" s="493"/>
      <c r="AJ108" s="493"/>
      <c r="AK108" s="493"/>
      <c r="AL108" s="494"/>
      <c r="AM108" s="482"/>
      <c r="AN108" s="483"/>
      <c r="AO108" s="483"/>
      <c r="AP108" s="483"/>
      <c r="AQ108" s="483"/>
      <c r="AR108" s="483"/>
      <c r="AS108" s="483"/>
      <c r="AT108" s="483"/>
      <c r="AU108" s="484"/>
      <c r="AV108" s="501"/>
      <c r="AW108" s="501"/>
    </row>
    <row r="109" spans="1:18" ht="12.75">
      <c r="A109" s="93"/>
      <c r="B109" s="243"/>
      <c r="C109" s="272"/>
      <c r="D109" s="293"/>
      <c r="E109" s="293"/>
      <c r="F109" s="293"/>
      <c r="G109" s="293"/>
      <c r="H109" s="293"/>
      <c r="I109" s="408"/>
      <c r="J109" s="409"/>
      <c r="K109" s="407"/>
      <c r="Q109" s="410"/>
      <c r="R109" s="411"/>
    </row>
    <row r="110" spans="1:45" ht="12.75">
      <c r="A110" s="93"/>
      <c r="B110" s="243"/>
      <c r="C110" s="272"/>
      <c r="D110" s="293"/>
      <c r="E110" s="293"/>
      <c r="F110" s="293"/>
      <c r="G110" s="293"/>
      <c r="H110" s="293"/>
      <c r="I110" s="408"/>
      <c r="J110" s="409"/>
      <c r="K110" s="407"/>
      <c r="Q110" s="410"/>
      <c r="R110" s="411"/>
      <c r="Z110" s="502"/>
      <c r="AA110" s="501"/>
      <c r="AR110" s="410"/>
      <c r="AS110" s="411"/>
    </row>
    <row r="111" spans="1:47" ht="66.75" customHeight="1">
      <c r="A111" s="531" t="s">
        <v>34</v>
      </c>
      <c r="B111" s="531"/>
      <c r="C111" s="531"/>
      <c r="D111" s="531"/>
      <c r="E111" s="531"/>
      <c r="F111" s="531"/>
      <c r="G111" s="531"/>
      <c r="H111" s="531"/>
      <c r="I111" s="531"/>
      <c r="J111" s="531"/>
      <c r="K111" s="531"/>
      <c r="L111" s="531"/>
      <c r="M111" s="531"/>
      <c r="N111" s="531"/>
      <c r="O111" s="531"/>
      <c r="P111" s="531"/>
      <c r="Q111" s="531"/>
      <c r="R111" s="531"/>
      <c r="S111" s="531"/>
      <c r="T111" s="531"/>
      <c r="AM111"/>
      <c r="AN111"/>
      <c r="AO111"/>
      <c r="AP111"/>
      <c r="AQ111"/>
      <c r="AR111"/>
      <c r="AS111"/>
      <c r="AT111"/>
      <c r="AU111"/>
    </row>
    <row r="112" spans="1:47" ht="18" customHeight="1">
      <c r="A112" s="532" t="s">
        <v>26</v>
      </c>
      <c r="B112" s="532"/>
      <c r="C112" s="532"/>
      <c r="D112" s="532"/>
      <c r="E112" s="532"/>
      <c r="F112" s="532"/>
      <c r="G112" s="532"/>
      <c r="H112" s="532"/>
      <c r="I112" s="532"/>
      <c r="J112" s="532"/>
      <c r="K112" s="532"/>
      <c r="L112" s="532"/>
      <c r="M112" s="532"/>
      <c r="N112" s="532"/>
      <c r="O112" s="532"/>
      <c r="P112" s="532"/>
      <c r="Q112" s="532"/>
      <c r="R112" s="532"/>
      <c r="S112" s="532"/>
      <c r="T112" s="532"/>
      <c r="AM112"/>
      <c r="AN112"/>
      <c r="AO112"/>
      <c r="AP112"/>
      <c r="AQ112"/>
      <c r="AR112"/>
      <c r="AS112"/>
      <c r="AT112"/>
      <c r="AU112"/>
    </row>
    <row r="113" spans="1:47" ht="33.75" customHeight="1">
      <c r="A113" s="532" t="s">
        <v>39</v>
      </c>
      <c r="B113" s="532"/>
      <c r="C113" s="532"/>
      <c r="D113" s="532"/>
      <c r="E113" s="532"/>
      <c r="F113" s="532"/>
      <c r="G113" s="532"/>
      <c r="H113" s="532"/>
      <c r="I113" s="532"/>
      <c r="J113" s="532"/>
      <c r="K113" s="532"/>
      <c r="L113" s="532"/>
      <c r="M113" s="532"/>
      <c r="N113" s="532"/>
      <c r="O113" s="532"/>
      <c r="P113" s="532"/>
      <c r="Q113" s="532"/>
      <c r="R113" s="532"/>
      <c r="S113" s="532"/>
      <c r="T113" s="532"/>
      <c r="AM113"/>
      <c r="AN113"/>
      <c r="AO113"/>
      <c r="AP113"/>
      <c r="AQ113"/>
      <c r="AR113"/>
      <c r="AS113"/>
      <c r="AT113"/>
      <c r="AU113"/>
    </row>
    <row r="114" spans="1:47" ht="23.25" customHeight="1">
      <c r="A114" s="532" t="s">
        <v>37</v>
      </c>
      <c r="B114" s="532"/>
      <c r="C114" s="532"/>
      <c r="D114" s="532"/>
      <c r="E114" s="532"/>
      <c r="F114" s="532"/>
      <c r="G114" s="532"/>
      <c r="H114" s="532"/>
      <c r="I114" s="532"/>
      <c r="J114" s="532"/>
      <c r="K114" s="532"/>
      <c r="L114" s="532"/>
      <c r="M114" s="532"/>
      <c r="N114" s="532"/>
      <c r="O114" s="532"/>
      <c r="P114" s="532"/>
      <c r="Q114" s="532"/>
      <c r="R114" s="532"/>
      <c r="S114" s="532"/>
      <c r="T114" s="532"/>
      <c r="AM114"/>
      <c r="AN114"/>
      <c r="AO114"/>
      <c r="AP114"/>
      <c r="AQ114"/>
      <c r="AR114"/>
      <c r="AS114"/>
      <c r="AT114"/>
      <c r="AU114"/>
    </row>
    <row r="115" spans="1:47" ht="90" customHeight="1">
      <c r="A115" s="535" t="s">
        <v>43</v>
      </c>
      <c r="B115" s="535"/>
      <c r="C115" s="535"/>
      <c r="D115" s="535"/>
      <c r="E115" s="535"/>
      <c r="F115" s="535"/>
      <c r="G115" s="535"/>
      <c r="H115" s="535"/>
      <c r="I115" s="535"/>
      <c r="J115" s="535"/>
      <c r="K115" s="535"/>
      <c r="L115" s="535"/>
      <c r="M115" s="535"/>
      <c r="N115" s="535"/>
      <c r="O115" s="535"/>
      <c r="P115" s="535"/>
      <c r="Q115" s="535"/>
      <c r="R115" s="535"/>
      <c r="S115" s="535"/>
      <c r="T115" s="535"/>
      <c r="AM115"/>
      <c r="AN115"/>
      <c r="AO115"/>
      <c r="AP115"/>
      <c r="AQ115"/>
      <c r="AR115"/>
      <c r="AS115"/>
      <c r="AT115"/>
      <c r="AU115"/>
    </row>
    <row r="116" spans="1:47" ht="36.75" customHeight="1">
      <c r="A116" s="532" t="s">
        <v>19</v>
      </c>
      <c r="B116" s="532"/>
      <c r="C116" s="532"/>
      <c r="D116" s="532"/>
      <c r="E116" s="532"/>
      <c r="F116" s="532"/>
      <c r="G116" s="532"/>
      <c r="H116" s="532"/>
      <c r="I116" s="532"/>
      <c r="J116" s="532"/>
      <c r="K116" s="532"/>
      <c r="L116" s="532"/>
      <c r="M116" s="532"/>
      <c r="N116" s="532"/>
      <c r="O116" s="532"/>
      <c r="P116" s="532"/>
      <c r="Q116" s="532"/>
      <c r="R116" s="532"/>
      <c r="S116" s="532"/>
      <c r="T116" s="532"/>
      <c r="AM116"/>
      <c r="AN116"/>
      <c r="AO116"/>
      <c r="AP116"/>
      <c r="AQ116"/>
      <c r="AR116"/>
      <c r="AS116"/>
      <c r="AT116"/>
      <c r="AU116"/>
    </row>
    <row r="117" spans="1:47" ht="12.75">
      <c r="A117" s="532" t="s">
        <v>27</v>
      </c>
      <c r="B117" s="532"/>
      <c r="C117" s="532"/>
      <c r="D117" s="532"/>
      <c r="E117" s="532"/>
      <c r="F117" s="532"/>
      <c r="G117" s="532"/>
      <c r="H117" s="532"/>
      <c r="I117" s="532"/>
      <c r="J117" s="532"/>
      <c r="K117" s="532"/>
      <c r="L117" s="532"/>
      <c r="M117" s="532"/>
      <c r="N117" s="532"/>
      <c r="O117" s="532"/>
      <c r="P117" s="532"/>
      <c r="Q117" s="532"/>
      <c r="R117" s="532"/>
      <c r="S117" s="532"/>
      <c r="T117" s="532"/>
      <c r="AM117"/>
      <c r="AN117"/>
      <c r="AO117"/>
      <c r="AP117"/>
      <c r="AQ117"/>
      <c r="AR117"/>
      <c r="AS117"/>
      <c r="AT117"/>
      <c r="AU117"/>
    </row>
    <row r="118" spans="1:47" ht="18" customHeight="1">
      <c r="A118" s="532" t="s">
        <v>28</v>
      </c>
      <c r="B118" s="532"/>
      <c r="C118" s="532"/>
      <c r="D118" s="532"/>
      <c r="E118" s="532"/>
      <c r="F118" s="532"/>
      <c r="G118" s="532"/>
      <c r="H118" s="532"/>
      <c r="I118" s="532"/>
      <c r="J118" s="532"/>
      <c r="K118" s="532"/>
      <c r="L118" s="532"/>
      <c r="M118" s="532"/>
      <c r="N118" s="532"/>
      <c r="O118" s="532"/>
      <c r="P118" s="532"/>
      <c r="Q118" s="532"/>
      <c r="R118" s="532"/>
      <c r="S118" s="532"/>
      <c r="T118" s="532"/>
      <c r="AM118"/>
      <c r="AN118"/>
      <c r="AO118"/>
      <c r="AP118"/>
      <c r="AQ118"/>
      <c r="AR118"/>
      <c r="AS118"/>
      <c r="AT118"/>
      <c r="AU118"/>
    </row>
    <row r="119" spans="1:47" ht="12.75">
      <c r="A119" s="525" t="s">
        <v>20</v>
      </c>
      <c r="B119" s="525"/>
      <c r="C119" s="525"/>
      <c r="D119" s="525"/>
      <c r="E119" s="525"/>
      <c r="F119" s="525"/>
      <c r="G119" s="525"/>
      <c r="H119" s="525"/>
      <c r="I119" s="525"/>
      <c r="J119" s="525"/>
      <c r="K119" s="525"/>
      <c r="L119" s="525"/>
      <c r="M119" s="525"/>
      <c r="N119" s="525"/>
      <c r="O119" s="525"/>
      <c r="P119" s="525"/>
      <c r="Q119" s="525"/>
      <c r="R119" s="525"/>
      <c r="S119" s="525"/>
      <c r="T119" s="525"/>
      <c r="AM119"/>
      <c r="AN119"/>
      <c r="AO119"/>
      <c r="AP119"/>
      <c r="AQ119"/>
      <c r="AR119"/>
      <c r="AS119"/>
      <c r="AT119"/>
      <c r="AU119"/>
    </row>
    <row r="120" spans="1:47" ht="20.25" customHeight="1">
      <c r="A120" s="525" t="s">
        <v>21</v>
      </c>
      <c r="B120" s="525"/>
      <c r="C120" s="525"/>
      <c r="D120" s="525"/>
      <c r="E120" s="525"/>
      <c r="F120" s="525"/>
      <c r="G120" s="525"/>
      <c r="H120" s="525"/>
      <c r="I120" s="525"/>
      <c r="J120" s="525"/>
      <c r="K120" s="525"/>
      <c r="L120" s="525"/>
      <c r="M120" s="525"/>
      <c r="N120" s="525"/>
      <c r="O120" s="525"/>
      <c r="P120" s="525"/>
      <c r="Q120" s="525"/>
      <c r="R120" s="525"/>
      <c r="S120" s="525"/>
      <c r="T120" s="525"/>
      <c r="AM120"/>
      <c r="AN120"/>
      <c r="AO120"/>
      <c r="AP120"/>
      <c r="AQ120"/>
      <c r="AR120"/>
      <c r="AS120"/>
      <c r="AT120"/>
      <c r="AU120"/>
    </row>
    <row r="121" spans="1:47" ht="57" customHeight="1">
      <c r="A121" s="535" t="s">
        <v>35</v>
      </c>
      <c r="B121" s="535"/>
      <c r="C121" s="535"/>
      <c r="D121" s="535"/>
      <c r="E121" s="535"/>
      <c r="F121" s="535"/>
      <c r="G121" s="535"/>
      <c r="H121" s="535"/>
      <c r="I121" s="535"/>
      <c r="J121" s="535"/>
      <c r="K121" s="535"/>
      <c r="L121" s="535"/>
      <c r="M121" s="535"/>
      <c r="N121" s="535"/>
      <c r="O121" s="535"/>
      <c r="P121" s="535"/>
      <c r="Q121" s="535"/>
      <c r="R121" s="535"/>
      <c r="S121" s="535"/>
      <c r="T121" s="535"/>
      <c r="AM121"/>
      <c r="AN121"/>
      <c r="AO121"/>
      <c r="AP121"/>
      <c r="AQ121"/>
      <c r="AR121"/>
      <c r="AS121"/>
      <c r="AT121"/>
      <c r="AU121"/>
    </row>
    <row r="122" spans="1:47" ht="39.75" customHeight="1">
      <c r="A122" s="535" t="s">
        <v>44</v>
      </c>
      <c r="B122" s="535"/>
      <c r="C122" s="535"/>
      <c r="D122" s="535"/>
      <c r="E122" s="535"/>
      <c r="F122" s="535"/>
      <c r="G122" s="535"/>
      <c r="H122" s="535"/>
      <c r="I122" s="535"/>
      <c r="J122" s="535"/>
      <c r="K122" s="535"/>
      <c r="L122" s="535"/>
      <c r="M122" s="535"/>
      <c r="N122" s="535"/>
      <c r="O122" s="535"/>
      <c r="P122" s="535"/>
      <c r="Q122" s="535"/>
      <c r="R122" s="535"/>
      <c r="S122" s="535"/>
      <c r="T122" s="535"/>
      <c r="AM122"/>
      <c r="AN122"/>
      <c r="AO122"/>
      <c r="AP122"/>
      <c r="AQ122"/>
      <c r="AR122"/>
      <c r="AS122"/>
      <c r="AT122"/>
      <c r="AU122"/>
    </row>
    <row r="123" spans="1:47" ht="48" customHeight="1">
      <c r="A123" s="535" t="s">
        <v>40</v>
      </c>
      <c r="B123" s="535"/>
      <c r="C123" s="535"/>
      <c r="D123" s="535"/>
      <c r="E123" s="535"/>
      <c r="F123" s="535"/>
      <c r="G123" s="535"/>
      <c r="H123" s="535"/>
      <c r="I123" s="535"/>
      <c r="J123" s="535"/>
      <c r="K123" s="535"/>
      <c r="L123" s="535"/>
      <c r="M123" s="535"/>
      <c r="N123" s="535"/>
      <c r="O123" s="535"/>
      <c r="P123" s="535"/>
      <c r="Q123" s="535"/>
      <c r="R123" s="535"/>
      <c r="S123" s="535"/>
      <c r="T123" s="535"/>
      <c r="AM123"/>
      <c r="AN123"/>
      <c r="AO123"/>
      <c r="AP123"/>
      <c r="AQ123"/>
      <c r="AR123"/>
      <c r="AS123"/>
      <c r="AT123"/>
      <c r="AU123"/>
    </row>
    <row r="124" spans="1:47" ht="67.5" customHeight="1">
      <c r="A124" s="535" t="s">
        <v>38</v>
      </c>
      <c r="B124" s="535"/>
      <c r="C124" s="535"/>
      <c r="D124" s="535"/>
      <c r="E124" s="535"/>
      <c r="F124" s="535"/>
      <c r="G124" s="535"/>
      <c r="H124" s="535"/>
      <c r="I124" s="535"/>
      <c r="J124" s="535"/>
      <c r="K124" s="535"/>
      <c r="L124" s="535"/>
      <c r="M124" s="535"/>
      <c r="N124" s="535"/>
      <c r="O124" s="535"/>
      <c r="P124" s="535"/>
      <c r="Q124" s="535"/>
      <c r="R124" s="535"/>
      <c r="S124" s="535"/>
      <c r="T124" s="535"/>
      <c r="AM124"/>
      <c r="AN124"/>
      <c r="AO124"/>
      <c r="AP124"/>
      <c r="AQ124"/>
      <c r="AR124"/>
      <c r="AS124"/>
      <c r="AT124"/>
      <c r="AU124"/>
    </row>
    <row r="125" spans="1:47" ht="25.5" customHeight="1">
      <c r="A125" s="536" t="s">
        <v>29</v>
      </c>
      <c r="B125" s="536"/>
      <c r="C125" s="536"/>
      <c r="D125" s="536"/>
      <c r="E125" s="536"/>
      <c r="F125" s="536"/>
      <c r="G125" s="536"/>
      <c r="H125" s="536"/>
      <c r="I125" s="536"/>
      <c r="J125" s="536"/>
      <c r="K125" s="536"/>
      <c r="L125" s="536"/>
      <c r="M125" s="536"/>
      <c r="N125" s="536"/>
      <c r="O125" s="536"/>
      <c r="P125" s="536"/>
      <c r="Q125" s="536"/>
      <c r="R125" s="536"/>
      <c r="S125" s="536"/>
      <c r="T125" s="536"/>
      <c r="AM125"/>
      <c r="AN125"/>
      <c r="AO125"/>
      <c r="AP125"/>
      <c r="AQ125"/>
      <c r="AR125"/>
      <c r="AS125"/>
      <c r="AT125"/>
      <c r="AU125"/>
    </row>
    <row r="135" spans="3:47" ht="12.75">
      <c r="C135" s="273"/>
      <c r="D135" s="273"/>
      <c r="E135" s="273"/>
      <c r="F135" s="273"/>
      <c r="G135" s="273"/>
      <c r="H135" s="273"/>
      <c r="I135" s="273"/>
      <c r="J135" s="273"/>
      <c r="K135" s="273"/>
      <c r="L135" s="273"/>
      <c r="M135" s="273"/>
      <c r="N135" s="273"/>
      <c r="O135" s="273"/>
      <c r="P135" s="273"/>
      <c r="Q135" s="273"/>
      <c r="R135" s="273"/>
      <c r="S135" s="273"/>
      <c r="T135" s="273"/>
      <c r="U135" s="273"/>
      <c r="AM135" s="273"/>
      <c r="AN135" s="273"/>
      <c r="AO135" s="273"/>
      <c r="AP135" s="273"/>
      <c r="AQ135" s="273"/>
      <c r="AR135" s="273"/>
      <c r="AS135" s="273"/>
      <c r="AT135" s="273"/>
      <c r="AU135" s="273"/>
    </row>
    <row r="136" spans="3:47" ht="12.75">
      <c r="C136" s="273"/>
      <c r="D136" s="273"/>
      <c r="E136" s="273"/>
      <c r="F136" s="273"/>
      <c r="G136" s="273"/>
      <c r="H136" s="273"/>
      <c r="I136" s="273"/>
      <c r="J136" s="273"/>
      <c r="K136" s="273"/>
      <c r="L136" s="273"/>
      <c r="M136" s="273"/>
      <c r="N136" s="273"/>
      <c r="O136" s="273"/>
      <c r="P136" s="273"/>
      <c r="Q136" s="273"/>
      <c r="R136" s="273"/>
      <c r="S136" s="273"/>
      <c r="T136" s="273"/>
      <c r="U136" s="273"/>
      <c r="AM136" s="273"/>
      <c r="AN136" s="273"/>
      <c r="AO136" s="273"/>
      <c r="AP136" s="273"/>
      <c r="AQ136" s="273"/>
      <c r="AR136" s="273"/>
      <c r="AS136" s="273"/>
      <c r="AT136" s="273"/>
      <c r="AU136" s="273"/>
    </row>
    <row r="137" spans="3:47" ht="12.75">
      <c r="C137" s="273"/>
      <c r="D137" s="273"/>
      <c r="E137" s="273"/>
      <c r="F137" s="273"/>
      <c r="G137" s="273"/>
      <c r="H137" s="273"/>
      <c r="I137" s="273"/>
      <c r="J137" s="273"/>
      <c r="K137" s="273"/>
      <c r="L137" s="273"/>
      <c r="M137" s="273"/>
      <c r="N137" s="273"/>
      <c r="O137" s="273"/>
      <c r="P137" s="273"/>
      <c r="Q137" s="273"/>
      <c r="R137" s="273"/>
      <c r="S137" s="273"/>
      <c r="T137" s="273"/>
      <c r="U137" s="273"/>
      <c r="AM137" s="273"/>
      <c r="AN137" s="273"/>
      <c r="AO137" s="273"/>
      <c r="AP137" s="273"/>
      <c r="AQ137" s="273"/>
      <c r="AR137" s="273"/>
      <c r="AS137" s="273"/>
      <c r="AT137" s="273"/>
      <c r="AU137" s="273"/>
    </row>
    <row r="138" spans="3:47" ht="12.75">
      <c r="C138" s="273"/>
      <c r="D138" s="273"/>
      <c r="E138" s="273"/>
      <c r="F138" s="273"/>
      <c r="G138" s="273"/>
      <c r="H138" s="273"/>
      <c r="I138" s="273"/>
      <c r="J138" s="273"/>
      <c r="K138" s="273"/>
      <c r="L138" s="273"/>
      <c r="M138" s="273"/>
      <c r="N138" s="273"/>
      <c r="O138" s="273"/>
      <c r="P138" s="273"/>
      <c r="Q138" s="273"/>
      <c r="R138" s="273"/>
      <c r="S138" s="273"/>
      <c r="T138" s="273"/>
      <c r="U138" s="273"/>
      <c r="AM138" s="273"/>
      <c r="AN138" s="273"/>
      <c r="AO138" s="273"/>
      <c r="AP138" s="273"/>
      <c r="AQ138" s="273"/>
      <c r="AR138" s="273"/>
      <c r="AS138" s="273"/>
      <c r="AT138" s="273"/>
      <c r="AU138" s="273"/>
    </row>
    <row r="139" spans="3:47" ht="12.75">
      <c r="C139" s="273"/>
      <c r="D139" s="273"/>
      <c r="E139" s="273"/>
      <c r="F139" s="273"/>
      <c r="G139" s="273"/>
      <c r="H139" s="273"/>
      <c r="I139" s="273"/>
      <c r="J139" s="273"/>
      <c r="K139" s="273"/>
      <c r="L139" s="273"/>
      <c r="M139" s="273"/>
      <c r="N139" s="273"/>
      <c r="O139" s="273"/>
      <c r="P139" s="273"/>
      <c r="Q139" s="273"/>
      <c r="R139" s="273"/>
      <c r="S139" s="273"/>
      <c r="T139" s="273"/>
      <c r="U139" s="273"/>
      <c r="AM139" s="273"/>
      <c r="AN139" s="273"/>
      <c r="AO139" s="273"/>
      <c r="AP139" s="273"/>
      <c r="AQ139" s="273"/>
      <c r="AR139" s="273"/>
      <c r="AS139" s="273"/>
      <c r="AT139" s="273"/>
      <c r="AU139" s="273"/>
    </row>
    <row r="140" spans="3:47" ht="12.75">
      <c r="C140" s="273"/>
      <c r="D140" s="273"/>
      <c r="E140" s="273"/>
      <c r="F140" s="273"/>
      <c r="G140" s="273"/>
      <c r="H140" s="273"/>
      <c r="I140" s="273"/>
      <c r="J140" s="273"/>
      <c r="K140" s="273"/>
      <c r="L140" s="273"/>
      <c r="M140" s="273"/>
      <c r="N140" s="273"/>
      <c r="O140" s="273"/>
      <c r="P140" s="273"/>
      <c r="Q140" s="273"/>
      <c r="R140" s="273"/>
      <c r="S140" s="273"/>
      <c r="T140" s="273"/>
      <c r="U140" s="273"/>
      <c r="AM140" s="273"/>
      <c r="AN140" s="273"/>
      <c r="AO140" s="273"/>
      <c r="AP140" s="273"/>
      <c r="AQ140" s="273"/>
      <c r="AR140" s="273"/>
      <c r="AS140" s="273"/>
      <c r="AT140" s="273"/>
      <c r="AU140" s="273"/>
    </row>
    <row r="141" spans="3:47" ht="12.75">
      <c r="C141" s="273"/>
      <c r="D141" s="273"/>
      <c r="E141" s="273"/>
      <c r="F141" s="273"/>
      <c r="G141" s="273"/>
      <c r="H141" s="273"/>
      <c r="I141" s="273"/>
      <c r="J141" s="273"/>
      <c r="K141" s="273"/>
      <c r="L141" s="273"/>
      <c r="M141" s="273"/>
      <c r="N141" s="273"/>
      <c r="O141" s="273"/>
      <c r="P141" s="273"/>
      <c r="Q141" s="273"/>
      <c r="R141" s="273"/>
      <c r="S141" s="273"/>
      <c r="T141" s="273"/>
      <c r="U141" s="273"/>
      <c r="AM141" s="273"/>
      <c r="AN141" s="273"/>
      <c r="AO141" s="273"/>
      <c r="AP141" s="273"/>
      <c r="AQ141" s="273"/>
      <c r="AR141" s="273"/>
      <c r="AS141" s="273"/>
      <c r="AT141" s="273"/>
      <c r="AU141" s="273"/>
    </row>
    <row r="142" spans="3:47" ht="12.75">
      <c r="C142" s="273"/>
      <c r="D142" s="273"/>
      <c r="E142" s="273"/>
      <c r="F142" s="273"/>
      <c r="G142" s="273"/>
      <c r="H142" s="273"/>
      <c r="I142" s="273"/>
      <c r="J142" s="273"/>
      <c r="K142" s="273"/>
      <c r="L142" s="273"/>
      <c r="M142" s="273"/>
      <c r="N142" s="273"/>
      <c r="O142" s="273"/>
      <c r="P142" s="273"/>
      <c r="Q142" s="273"/>
      <c r="R142" s="273"/>
      <c r="S142" s="273"/>
      <c r="T142" s="273"/>
      <c r="U142" s="273"/>
      <c r="AM142" s="273"/>
      <c r="AN142" s="273"/>
      <c r="AO142" s="273"/>
      <c r="AP142" s="273"/>
      <c r="AQ142" s="273"/>
      <c r="AR142" s="273"/>
      <c r="AS142" s="273"/>
      <c r="AT142" s="273"/>
      <c r="AU142" s="273"/>
    </row>
    <row r="143" spans="3:47" ht="12.75">
      <c r="C143" s="273"/>
      <c r="D143" s="273"/>
      <c r="E143" s="273"/>
      <c r="F143" s="273"/>
      <c r="G143" s="273"/>
      <c r="H143" s="273"/>
      <c r="I143" s="273"/>
      <c r="J143" s="273"/>
      <c r="K143" s="273"/>
      <c r="L143" s="273"/>
      <c r="M143" s="273"/>
      <c r="N143" s="273"/>
      <c r="O143" s="273"/>
      <c r="P143" s="273"/>
      <c r="Q143" s="273"/>
      <c r="R143" s="273"/>
      <c r="S143" s="273"/>
      <c r="T143" s="273"/>
      <c r="U143" s="273"/>
      <c r="AM143" s="273"/>
      <c r="AN143" s="273"/>
      <c r="AO143" s="273"/>
      <c r="AP143" s="273"/>
      <c r="AQ143" s="273"/>
      <c r="AR143" s="273"/>
      <c r="AS143" s="273"/>
      <c r="AT143" s="273"/>
      <c r="AU143" s="273"/>
    </row>
    <row r="144" spans="3:47" ht="12.75">
      <c r="C144" s="273"/>
      <c r="D144" s="273"/>
      <c r="E144" s="273"/>
      <c r="F144" s="273"/>
      <c r="G144" s="273"/>
      <c r="H144" s="273"/>
      <c r="I144" s="273"/>
      <c r="J144" s="273"/>
      <c r="K144" s="273"/>
      <c r="L144" s="273"/>
      <c r="M144" s="273"/>
      <c r="N144" s="273"/>
      <c r="O144" s="273"/>
      <c r="P144" s="273"/>
      <c r="Q144" s="273"/>
      <c r="R144" s="273"/>
      <c r="S144" s="273"/>
      <c r="T144" s="273"/>
      <c r="U144" s="273"/>
      <c r="AM144" s="273"/>
      <c r="AN144" s="273"/>
      <c r="AO144" s="273"/>
      <c r="AP144" s="273"/>
      <c r="AQ144" s="273"/>
      <c r="AR144" s="273"/>
      <c r="AS144" s="273"/>
      <c r="AT144" s="273"/>
      <c r="AU144" s="273"/>
    </row>
    <row r="145" spans="3:47" ht="12.75">
      <c r="C145" s="273"/>
      <c r="D145" s="273"/>
      <c r="E145" s="273"/>
      <c r="F145" s="273"/>
      <c r="G145" s="273"/>
      <c r="H145" s="273"/>
      <c r="I145" s="273"/>
      <c r="J145" s="273"/>
      <c r="K145" s="273"/>
      <c r="L145" s="273"/>
      <c r="M145" s="273"/>
      <c r="N145" s="273"/>
      <c r="O145" s="273"/>
      <c r="P145" s="273"/>
      <c r="Q145" s="273"/>
      <c r="R145" s="273"/>
      <c r="S145" s="273"/>
      <c r="T145" s="273"/>
      <c r="U145" s="273"/>
      <c r="AM145" s="273"/>
      <c r="AN145" s="273"/>
      <c r="AO145" s="273"/>
      <c r="AP145" s="273"/>
      <c r="AQ145" s="273"/>
      <c r="AR145" s="273"/>
      <c r="AS145" s="273"/>
      <c r="AT145" s="273"/>
      <c r="AU145" s="273"/>
    </row>
    <row r="146" spans="3:47" ht="12.75">
      <c r="C146" s="273"/>
      <c r="D146" s="273"/>
      <c r="E146" s="273"/>
      <c r="F146" s="273"/>
      <c r="G146" s="273"/>
      <c r="H146" s="273"/>
      <c r="I146" s="273"/>
      <c r="J146" s="273"/>
      <c r="K146" s="273"/>
      <c r="L146" s="273"/>
      <c r="M146" s="273"/>
      <c r="N146" s="273"/>
      <c r="O146" s="273"/>
      <c r="P146" s="273"/>
      <c r="Q146" s="273"/>
      <c r="R146" s="273"/>
      <c r="S146" s="273"/>
      <c r="T146" s="273"/>
      <c r="U146" s="273"/>
      <c r="AM146" s="273"/>
      <c r="AN146" s="273"/>
      <c r="AO146" s="273"/>
      <c r="AP146" s="273"/>
      <c r="AQ146" s="273"/>
      <c r="AR146" s="273"/>
      <c r="AS146" s="273"/>
      <c r="AT146" s="273"/>
      <c r="AU146" s="273"/>
    </row>
    <row r="147" spans="3:47" ht="12.75">
      <c r="C147" s="273"/>
      <c r="D147" s="273"/>
      <c r="E147" s="273"/>
      <c r="F147" s="273"/>
      <c r="G147" s="273"/>
      <c r="H147" s="273"/>
      <c r="I147" s="273"/>
      <c r="J147" s="273"/>
      <c r="K147" s="273"/>
      <c r="L147" s="273"/>
      <c r="M147" s="273"/>
      <c r="N147" s="273"/>
      <c r="O147" s="273"/>
      <c r="P147" s="273"/>
      <c r="Q147" s="273"/>
      <c r="R147" s="273"/>
      <c r="S147" s="273"/>
      <c r="T147" s="273"/>
      <c r="U147" s="273"/>
      <c r="AM147" s="273"/>
      <c r="AN147" s="273"/>
      <c r="AO147" s="273"/>
      <c r="AP147" s="273"/>
      <c r="AQ147" s="273"/>
      <c r="AR147" s="273"/>
      <c r="AS147" s="273"/>
      <c r="AT147" s="273"/>
      <c r="AU147" s="273"/>
    </row>
    <row r="148" spans="3:47" ht="12.75">
      <c r="C148" s="273"/>
      <c r="D148" s="273"/>
      <c r="E148" s="273"/>
      <c r="F148" s="273"/>
      <c r="G148" s="273"/>
      <c r="H148" s="273"/>
      <c r="I148" s="273"/>
      <c r="J148" s="273"/>
      <c r="K148" s="273"/>
      <c r="L148" s="273"/>
      <c r="M148" s="273"/>
      <c r="N148" s="273"/>
      <c r="O148" s="273"/>
      <c r="P148" s="273"/>
      <c r="Q148" s="273"/>
      <c r="R148" s="273"/>
      <c r="S148" s="273"/>
      <c r="T148" s="273"/>
      <c r="U148" s="273"/>
      <c r="AM148" s="273"/>
      <c r="AN148" s="273"/>
      <c r="AO148" s="273"/>
      <c r="AP148" s="273"/>
      <c r="AQ148" s="273"/>
      <c r="AR148" s="273"/>
      <c r="AS148" s="273"/>
      <c r="AT148" s="273"/>
      <c r="AU148" s="273"/>
    </row>
    <row r="149" spans="3:47" ht="12.75">
      <c r="C149" s="273"/>
      <c r="D149" s="273"/>
      <c r="E149" s="273"/>
      <c r="F149" s="273"/>
      <c r="G149" s="273"/>
      <c r="H149" s="273"/>
      <c r="I149" s="273"/>
      <c r="J149" s="273"/>
      <c r="K149" s="273"/>
      <c r="L149" s="273"/>
      <c r="M149" s="273"/>
      <c r="N149" s="273"/>
      <c r="O149" s="273"/>
      <c r="P149" s="273"/>
      <c r="Q149" s="273"/>
      <c r="R149" s="273"/>
      <c r="S149" s="273"/>
      <c r="T149" s="273"/>
      <c r="U149" s="273"/>
      <c r="AM149" s="273"/>
      <c r="AN149" s="273"/>
      <c r="AO149" s="273"/>
      <c r="AP149" s="273"/>
      <c r="AQ149" s="273"/>
      <c r="AR149" s="273"/>
      <c r="AS149" s="273"/>
      <c r="AT149" s="273"/>
      <c r="AU149" s="273"/>
    </row>
    <row r="150" spans="3:47" ht="12.75">
      <c r="C150" s="273"/>
      <c r="D150" s="273"/>
      <c r="E150" s="273"/>
      <c r="F150" s="273"/>
      <c r="G150" s="273"/>
      <c r="H150" s="273"/>
      <c r="I150" s="273"/>
      <c r="J150" s="273"/>
      <c r="K150" s="273"/>
      <c r="L150" s="273"/>
      <c r="M150" s="273"/>
      <c r="N150" s="273"/>
      <c r="O150" s="273"/>
      <c r="P150" s="273"/>
      <c r="Q150" s="273"/>
      <c r="R150" s="273"/>
      <c r="S150" s="273"/>
      <c r="T150" s="273"/>
      <c r="U150" s="273"/>
      <c r="AM150" s="273"/>
      <c r="AN150" s="273"/>
      <c r="AO150" s="273"/>
      <c r="AP150" s="273"/>
      <c r="AQ150" s="273"/>
      <c r="AR150" s="273"/>
      <c r="AS150" s="273"/>
      <c r="AT150" s="273"/>
      <c r="AU150" s="273"/>
    </row>
    <row r="151" spans="3:47" ht="12.75">
      <c r="C151" s="273"/>
      <c r="D151" s="273"/>
      <c r="E151" s="273"/>
      <c r="F151" s="273"/>
      <c r="G151" s="273"/>
      <c r="H151" s="273"/>
      <c r="I151" s="273"/>
      <c r="J151" s="273"/>
      <c r="K151" s="273"/>
      <c r="L151" s="273"/>
      <c r="M151" s="273"/>
      <c r="N151" s="273"/>
      <c r="O151" s="273"/>
      <c r="P151" s="273"/>
      <c r="Q151" s="273"/>
      <c r="R151" s="273"/>
      <c r="S151" s="273"/>
      <c r="T151" s="273"/>
      <c r="U151" s="273"/>
      <c r="AM151" s="273"/>
      <c r="AN151" s="273"/>
      <c r="AO151" s="273"/>
      <c r="AP151" s="273"/>
      <c r="AQ151" s="273"/>
      <c r="AR151" s="273"/>
      <c r="AS151" s="273"/>
      <c r="AT151" s="273"/>
      <c r="AU151" s="273"/>
    </row>
    <row r="152" spans="3:47" ht="12.75">
      <c r="C152" s="273"/>
      <c r="D152" s="273"/>
      <c r="E152" s="273"/>
      <c r="F152" s="273"/>
      <c r="G152" s="273"/>
      <c r="H152" s="273"/>
      <c r="I152" s="273"/>
      <c r="J152" s="273"/>
      <c r="K152" s="273"/>
      <c r="L152" s="273"/>
      <c r="M152" s="273"/>
      <c r="N152" s="273"/>
      <c r="O152" s="273"/>
      <c r="P152" s="273"/>
      <c r="Q152" s="273"/>
      <c r="R152" s="273"/>
      <c r="S152" s="273"/>
      <c r="T152" s="273"/>
      <c r="U152" s="273"/>
      <c r="AM152" s="273"/>
      <c r="AN152" s="273"/>
      <c r="AO152" s="273"/>
      <c r="AP152" s="273"/>
      <c r="AQ152" s="273"/>
      <c r="AR152" s="273"/>
      <c r="AS152" s="273"/>
      <c r="AT152" s="273"/>
      <c r="AU152" s="273"/>
    </row>
    <row r="153" spans="3:47" ht="12.75">
      <c r="C153" s="273"/>
      <c r="D153" s="273"/>
      <c r="E153" s="273"/>
      <c r="F153" s="273"/>
      <c r="G153" s="273"/>
      <c r="H153" s="273"/>
      <c r="I153" s="273"/>
      <c r="J153" s="273"/>
      <c r="K153" s="273"/>
      <c r="L153" s="273"/>
      <c r="M153" s="273"/>
      <c r="N153" s="273"/>
      <c r="O153" s="273"/>
      <c r="P153" s="273"/>
      <c r="Q153" s="273"/>
      <c r="R153" s="273"/>
      <c r="S153" s="273"/>
      <c r="T153" s="273"/>
      <c r="U153" s="273"/>
      <c r="AM153" s="273"/>
      <c r="AN153" s="273"/>
      <c r="AO153" s="273"/>
      <c r="AP153" s="273"/>
      <c r="AQ153" s="273"/>
      <c r="AR153" s="273"/>
      <c r="AS153" s="273"/>
      <c r="AT153" s="273"/>
      <c r="AU153" s="273"/>
    </row>
    <row r="154" spans="3:47" ht="12.75">
      <c r="C154" s="273"/>
      <c r="D154" s="273"/>
      <c r="E154" s="273"/>
      <c r="F154" s="273"/>
      <c r="G154" s="273"/>
      <c r="H154" s="273"/>
      <c r="I154" s="273"/>
      <c r="J154" s="273"/>
      <c r="K154" s="273"/>
      <c r="L154" s="273"/>
      <c r="M154" s="273"/>
      <c r="N154" s="273"/>
      <c r="O154" s="273"/>
      <c r="P154" s="273"/>
      <c r="Q154" s="273"/>
      <c r="R154" s="273"/>
      <c r="S154" s="273"/>
      <c r="T154" s="273"/>
      <c r="U154" s="273"/>
      <c r="AM154" s="273"/>
      <c r="AN154" s="273"/>
      <c r="AO154" s="273"/>
      <c r="AP154" s="273"/>
      <c r="AQ154" s="273"/>
      <c r="AR154" s="273"/>
      <c r="AS154" s="273"/>
      <c r="AT154" s="273"/>
      <c r="AU154" s="273"/>
    </row>
    <row r="155" spans="3:47" ht="12.75">
      <c r="C155" s="273"/>
      <c r="D155" s="273"/>
      <c r="E155" s="273"/>
      <c r="F155" s="273"/>
      <c r="G155" s="273"/>
      <c r="H155" s="273"/>
      <c r="I155" s="273"/>
      <c r="J155" s="273"/>
      <c r="K155" s="273"/>
      <c r="L155" s="273"/>
      <c r="M155" s="273"/>
      <c r="N155" s="273"/>
      <c r="O155" s="273"/>
      <c r="P155" s="273"/>
      <c r="Q155" s="273"/>
      <c r="R155" s="273"/>
      <c r="S155" s="273"/>
      <c r="T155" s="273"/>
      <c r="U155" s="273"/>
      <c r="AM155" s="273"/>
      <c r="AN155" s="273"/>
      <c r="AO155" s="273"/>
      <c r="AP155" s="273"/>
      <c r="AQ155" s="273"/>
      <c r="AR155" s="273"/>
      <c r="AS155" s="273"/>
      <c r="AT155" s="273"/>
      <c r="AU155" s="273"/>
    </row>
    <row r="156" spans="3:47" ht="12.75">
      <c r="C156" s="273"/>
      <c r="D156" s="273"/>
      <c r="E156" s="273"/>
      <c r="F156" s="273"/>
      <c r="G156" s="273"/>
      <c r="H156" s="273"/>
      <c r="I156" s="273"/>
      <c r="J156" s="273"/>
      <c r="K156" s="273"/>
      <c r="L156" s="273"/>
      <c r="M156" s="273"/>
      <c r="N156" s="273"/>
      <c r="O156" s="273"/>
      <c r="P156" s="273"/>
      <c r="Q156" s="273"/>
      <c r="R156" s="273"/>
      <c r="S156" s="273"/>
      <c r="T156" s="273"/>
      <c r="U156" s="273"/>
      <c r="AM156" s="273"/>
      <c r="AN156" s="273"/>
      <c r="AO156" s="273"/>
      <c r="AP156" s="273"/>
      <c r="AQ156" s="273"/>
      <c r="AR156" s="273"/>
      <c r="AS156" s="273"/>
      <c r="AT156" s="273"/>
      <c r="AU156" s="273"/>
    </row>
    <row r="157" spans="3:47" ht="12.75">
      <c r="C157" s="273"/>
      <c r="D157" s="273"/>
      <c r="E157" s="273"/>
      <c r="F157" s="273"/>
      <c r="G157" s="273"/>
      <c r="H157" s="273"/>
      <c r="I157" s="273"/>
      <c r="J157" s="273"/>
      <c r="K157" s="273"/>
      <c r="L157" s="273"/>
      <c r="M157" s="273"/>
      <c r="N157" s="273"/>
      <c r="O157" s="273"/>
      <c r="P157" s="273"/>
      <c r="Q157" s="273"/>
      <c r="R157" s="273"/>
      <c r="S157" s="273"/>
      <c r="T157" s="273"/>
      <c r="U157" s="273"/>
      <c r="AM157" s="273"/>
      <c r="AN157" s="273"/>
      <c r="AO157" s="273"/>
      <c r="AP157" s="273"/>
      <c r="AQ157" s="273"/>
      <c r="AR157" s="273"/>
      <c r="AS157" s="273"/>
      <c r="AT157" s="273"/>
      <c r="AU157" s="273"/>
    </row>
    <row r="158" spans="3:47" ht="12.75">
      <c r="C158" s="273"/>
      <c r="D158" s="273"/>
      <c r="E158" s="273"/>
      <c r="F158" s="273"/>
      <c r="G158" s="273"/>
      <c r="H158" s="273"/>
      <c r="I158" s="273"/>
      <c r="J158" s="273"/>
      <c r="K158" s="273"/>
      <c r="L158" s="273"/>
      <c r="M158" s="273"/>
      <c r="N158" s="273"/>
      <c r="O158" s="273"/>
      <c r="P158" s="273"/>
      <c r="Q158" s="273"/>
      <c r="R158" s="273"/>
      <c r="S158" s="273"/>
      <c r="T158" s="273"/>
      <c r="U158" s="273"/>
      <c r="AM158" s="273"/>
      <c r="AN158" s="273"/>
      <c r="AO158" s="273"/>
      <c r="AP158" s="273"/>
      <c r="AQ158" s="273"/>
      <c r="AR158" s="273"/>
      <c r="AS158" s="273"/>
      <c r="AT158" s="273"/>
      <c r="AU158" s="273"/>
    </row>
    <row r="159" spans="3:47" ht="12.75">
      <c r="C159" s="273"/>
      <c r="D159" s="273"/>
      <c r="E159" s="273"/>
      <c r="F159" s="273"/>
      <c r="G159" s="273"/>
      <c r="H159" s="273"/>
      <c r="I159" s="273"/>
      <c r="J159" s="273"/>
      <c r="K159" s="273"/>
      <c r="L159" s="273"/>
      <c r="M159" s="273"/>
      <c r="N159" s="273"/>
      <c r="O159" s="273"/>
      <c r="P159" s="273"/>
      <c r="Q159" s="273"/>
      <c r="R159" s="273"/>
      <c r="S159" s="273"/>
      <c r="T159" s="273"/>
      <c r="U159" s="273"/>
      <c r="AM159" s="273"/>
      <c r="AN159" s="273"/>
      <c r="AO159" s="273"/>
      <c r="AP159" s="273"/>
      <c r="AQ159" s="273"/>
      <c r="AR159" s="273"/>
      <c r="AS159" s="273"/>
      <c r="AT159" s="273"/>
      <c r="AU159" s="273"/>
    </row>
    <row r="160" spans="3:47" ht="12.75">
      <c r="C160" s="273"/>
      <c r="D160" s="273"/>
      <c r="E160" s="273"/>
      <c r="F160" s="273"/>
      <c r="G160" s="273"/>
      <c r="H160" s="273"/>
      <c r="I160" s="273"/>
      <c r="J160" s="273"/>
      <c r="K160" s="273"/>
      <c r="L160" s="273"/>
      <c r="M160" s="273"/>
      <c r="N160" s="273"/>
      <c r="O160" s="273"/>
      <c r="P160" s="273"/>
      <c r="Q160" s="273"/>
      <c r="R160" s="273"/>
      <c r="S160" s="273"/>
      <c r="T160" s="273"/>
      <c r="U160" s="273"/>
      <c r="AM160" s="273"/>
      <c r="AN160" s="273"/>
      <c r="AO160" s="273"/>
      <c r="AP160" s="273"/>
      <c r="AQ160" s="273"/>
      <c r="AR160" s="273"/>
      <c r="AS160" s="273"/>
      <c r="AT160" s="273"/>
      <c r="AU160" s="273"/>
    </row>
    <row r="161" spans="3:47" ht="12.75">
      <c r="C161" s="273"/>
      <c r="D161" s="273"/>
      <c r="E161" s="273"/>
      <c r="F161" s="273"/>
      <c r="G161" s="273"/>
      <c r="H161" s="273"/>
      <c r="I161" s="273"/>
      <c r="J161" s="273"/>
      <c r="K161" s="273"/>
      <c r="L161" s="273"/>
      <c r="M161" s="273"/>
      <c r="N161" s="273"/>
      <c r="O161" s="273"/>
      <c r="P161" s="273"/>
      <c r="Q161" s="273"/>
      <c r="R161" s="273"/>
      <c r="S161" s="273"/>
      <c r="T161" s="273"/>
      <c r="U161" s="273"/>
      <c r="AM161" s="273"/>
      <c r="AN161" s="273"/>
      <c r="AO161" s="273"/>
      <c r="AP161" s="273"/>
      <c r="AQ161" s="273"/>
      <c r="AR161" s="273"/>
      <c r="AS161" s="273"/>
      <c r="AT161" s="273"/>
      <c r="AU161" s="273"/>
    </row>
    <row r="162" spans="3:47" ht="12.75">
      <c r="C162" s="273"/>
      <c r="D162" s="273"/>
      <c r="E162" s="273"/>
      <c r="F162" s="273"/>
      <c r="G162" s="273"/>
      <c r="H162" s="273"/>
      <c r="I162" s="273"/>
      <c r="J162" s="273"/>
      <c r="K162" s="273"/>
      <c r="L162" s="273"/>
      <c r="M162" s="273"/>
      <c r="N162" s="273"/>
      <c r="O162" s="273"/>
      <c r="P162" s="273"/>
      <c r="Q162" s="273"/>
      <c r="R162" s="273"/>
      <c r="S162" s="273"/>
      <c r="T162" s="273"/>
      <c r="U162" s="273"/>
      <c r="AM162" s="273"/>
      <c r="AN162" s="273"/>
      <c r="AO162" s="273"/>
      <c r="AP162" s="273"/>
      <c r="AQ162" s="273"/>
      <c r="AR162" s="273"/>
      <c r="AS162" s="273"/>
      <c r="AT162" s="273"/>
      <c r="AU162" s="273"/>
    </row>
    <row r="163" spans="3:47" ht="12.75">
      <c r="C163" s="273"/>
      <c r="D163" s="273"/>
      <c r="E163" s="273"/>
      <c r="F163" s="273"/>
      <c r="G163" s="273"/>
      <c r="H163" s="273"/>
      <c r="I163" s="273"/>
      <c r="J163" s="273"/>
      <c r="K163" s="273"/>
      <c r="L163" s="273"/>
      <c r="M163" s="273"/>
      <c r="N163" s="273"/>
      <c r="O163" s="273"/>
      <c r="P163" s="273"/>
      <c r="Q163" s="273"/>
      <c r="R163" s="273"/>
      <c r="S163" s="273"/>
      <c r="T163" s="273"/>
      <c r="U163" s="273"/>
      <c r="AM163" s="273"/>
      <c r="AN163" s="273"/>
      <c r="AO163" s="273"/>
      <c r="AP163" s="273"/>
      <c r="AQ163" s="273"/>
      <c r="AR163" s="273"/>
      <c r="AS163" s="273"/>
      <c r="AT163" s="273"/>
      <c r="AU163" s="273"/>
    </row>
    <row r="164" spans="3:47" ht="12.75">
      <c r="C164" s="273"/>
      <c r="D164" s="273"/>
      <c r="E164" s="273"/>
      <c r="F164" s="273"/>
      <c r="G164" s="273"/>
      <c r="H164" s="273"/>
      <c r="I164" s="273"/>
      <c r="J164" s="273"/>
      <c r="K164" s="273"/>
      <c r="L164" s="273"/>
      <c r="M164" s="273"/>
      <c r="N164" s="273"/>
      <c r="O164" s="273"/>
      <c r="P164" s="273"/>
      <c r="Q164" s="273"/>
      <c r="R164" s="273"/>
      <c r="S164" s="273"/>
      <c r="T164" s="273"/>
      <c r="U164" s="273"/>
      <c r="AM164" s="273"/>
      <c r="AN164" s="273"/>
      <c r="AO164" s="273"/>
      <c r="AP164" s="273"/>
      <c r="AQ164" s="273"/>
      <c r="AR164" s="273"/>
      <c r="AS164" s="273"/>
      <c r="AT164" s="273"/>
      <c r="AU164" s="273"/>
    </row>
    <row r="165" spans="3:47" ht="12.75">
      <c r="C165" s="273"/>
      <c r="D165" s="273"/>
      <c r="E165" s="273"/>
      <c r="F165" s="273"/>
      <c r="G165" s="273"/>
      <c r="H165" s="273"/>
      <c r="I165" s="273"/>
      <c r="J165" s="273"/>
      <c r="K165" s="273"/>
      <c r="L165" s="273"/>
      <c r="M165" s="273"/>
      <c r="N165" s="273"/>
      <c r="O165" s="273"/>
      <c r="P165" s="273"/>
      <c r="Q165" s="273"/>
      <c r="R165" s="273"/>
      <c r="S165" s="273"/>
      <c r="T165" s="273"/>
      <c r="U165" s="273"/>
      <c r="AM165" s="273"/>
      <c r="AN165" s="273"/>
      <c r="AO165" s="273"/>
      <c r="AP165" s="273"/>
      <c r="AQ165" s="273"/>
      <c r="AR165" s="273"/>
      <c r="AS165" s="273"/>
      <c r="AT165" s="273"/>
      <c r="AU165" s="273"/>
    </row>
    <row r="166" spans="3:47" ht="12.75">
      <c r="C166" s="273"/>
      <c r="D166" s="273"/>
      <c r="E166" s="273"/>
      <c r="F166" s="273"/>
      <c r="G166" s="273"/>
      <c r="H166" s="273"/>
      <c r="I166" s="273"/>
      <c r="J166" s="273"/>
      <c r="K166" s="273"/>
      <c r="L166" s="273"/>
      <c r="M166" s="273"/>
      <c r="N166" s="273"/>
      <c r="O166" s="273"/>
      <c r="P166" s="273"/>
      <c r="Q166" s="273"/>
      <c r="R166" s="273"/>
      <c r="S166" s="273"/>
      <c r="T166" s="273"/>
      <c r="U166" s="273"/>
      <c r="AM166" s="273"/>
      <c r="AN166" s="273"/>
      <c r="AO166" s="273"/>
      <c r="AP166" s="273"/>
      <c r="AQ166" s="273"/>
      <c r="AR166" s="273"/>
      <c r="AS166" s="273"/>
      <c r="AT166" s="273"/>
      <c r="AU166" s="273"/>
    </row>
    <row r="167" spans="3:47" ht="12.75">
      <c r="C167" s="273"/>
      <c r="D167" s="273"/>
      <c r="E167" s="273"/>
      <c r="F167" s="273"/>
      <c r="G167" s="273"/>
      <c r="H167" s="273"/>
      <c r="I167" s="273"/>
      <c r="J167" s="273"/>
      <c r="K167" s="273"/>
      <c r="L167" s="273"/>
      <c r="M167" s="273"/>
      <c r="N167" s="273"/>
      <c r="O167" s="273"/>
      <c r="P167" s="273"/>
      <c r="Q167" s="273"/>
      <c r="R167" s="273"/>
      <c r="S167" s="273"/>
      <c r="T167" s="273"/>
      <c r="U167" s="273"/>
      <c r="AM167" s="273"/>
      <c r="AN167" s="273"/>
      <c r="AO167" s="273"/>
      <c r="AP167" s="273"/>
      <c r="AQ167" s="273"/>
      <c r="AR167" s="273"/>
      <c r="AS167" s="273"/>
      <c r="AT167" s="273"/>
      <c r="AU167" s="273"/>
    </row>
    <row r="168" spans="3:47" ht="12.75">
      <c r="C168" s="273"/>
      <c r="D168" s="273"/>
      <c r="E168" s="273"/>
      <c r="F168" s="273"/>
      <c r="G168" s="273"/>
      <c r="H168" s="273"/>
      <c r="I168" s="273"/>
      <c r="J168" s="273"/>
      <c r="K168" s="273"/>
      <c r="L168" s="273"/>
      <c r="M168" s="273"/>
      <c r="N168" s="273"/>
      <c r="O168" s="273"/>
      <c r="P168" s="273"/>
      <c r="Q168" s="273"/>
      <c r="R168" s="273"/>
      <c r="S168" s="273"/>
      <c r="T168" s="273"/>
      <c r="U168" s="273"/>
      <c r="AM168" s="273"/>
      <c r="AN168" s="273"/>
      <c r="AO168" s="273"/>
      <c r="AP168" s="273"/>
      <c r="AQ168" s="273"/>
      <c r="AR168" s="273"/>
      <c r="AS168" s="273"/>
      <c r="AT168" s="273"/>
      <c r="AU168" s="273"/>
    </row>
    <row r="169" spans="3:47" ht="12.75">
      <c r="C169" s="273"/>
      <c r="D169" s="273"/>
      <c r="E169" s="273"/>
      <c r="F169" s="273"/>
      <c r="G169" s="273"/>
      <c r="H169" s="273"/>
      <c r="I169" s="273"/>
      <c r="J169" s="273"/>
      <c r="K169" s="273"/>
      <c r="L169" s="273"/>
      <c r="M169" s="273"/>
      <c r="N169" s="273"/>
      <c r="O169" s="273"/>
      <c r="P169" s="273"/>
      <c r="Q169" s="273"/>
      <c r="R169" s="273"/>
      <c r="S169" s="273"/>
      <c r="T169" s="273"/>
      <c r="U169" s="273"/>
      <c r="AM169" s="273"/>
      <c r="AN169" s="273"/>
      <c r="AO169" s="273"/>
      <c r="AP169" s="273"/>
      <c r="AQ169" s="273"/>
      <c r="AR169" s="273"/>
      <c r="AS169" s="273"/>
      <c r="AT169" s="273"/>
      <c r="AU169" s="273"/>
    </row>
    <row r="170" spans="3:47" ht="12.75">
      <c r="C170" s="273"/>
      <c r="D170" s="273"/>
      <c r="E170" s="273"/>
      <c r="F170" s="273"/>
      <c r="G170" s="273"/>
      <c r="H170" s="273"/>
      <c r="I170" s="273"/>
      <c r="J170" s="273"/>
      <c r="K170" s="273"/>
      <c r="L170" s="273"/>
      <c r="M170" s="273"/>
      <c r="N170" s="273"/>
      <c r="O170" s="273"/>
      <c r="P170" s="273"/>
      <c r="Q170" s="273"/>
      <c r="R170" s="273"/>
      <c r="S170" s="273"/>
      <c r="T170" s="273"/>
      <c r="U170" s="273"/>
      <c r="AM170" s="273"/>
      <c r="AN170" s="273"/>
      <c r="AO170" s="273"/>
      <c r="AP170" s="273"/>
      <c r="AQ170" s="273"/>
      <c r="AR170" s="273"/>
      <c r="AS170" s="273"/>
      <c r="AT170" s="273"/>
      <c r="AU170" s="273"/>
    </row>
    <row r="171" spans="3:47" ht="12.75">
      <c r="C171" s="273"/>
      <c r="D171" s="273"/>
      <c r="E171" s="273"/>
      <c r="F171" s="273"/>
      <c r="G171" s="273"/>
      <c r="H171" s="273"/>
      <c r="I171" s="273"/>
      <c r="J171" s="273"/>
      <c r="K171" s="273"/>
      <c r="L171" s="273"/>
      <c r="M171" s="273"/>
      <c r="N171" s="273"/>
      <c r="O171" s="273"/>
      <c r="P171" s="273"/>
      <c r="Q171" s="273"/>
      <c r="R171" s="273"/>
      <c r="S171" s="273"/>
      <c r="T171" s="273"/>
      <c r="U171" s="273"/>
      <c r="AM171" s="273"/>
      <c r="AN171" s="273"/>
      <c r="AO171" s="273"/>
      <c r="AP171" s="273"/>
      <c r="AQ171" s="273"/>
      <c r="AR171" s="273"/>
      <c r="AS171" s="273"/>
      <c r="AT171" s="273"/>
      <c r="AU171" s="273"/>
    </row>
    <row r="172" spans="3:47" ht="12.75">
      <c r="C172" s="273"/>
      <c r="D172" s="273"/>
      <c r="E172" s="273"/>
      <c r="F172" s="273"/>
      <c r="G172" s="273"/>
      <c r="H172" s="273"/>
      <c r="I172" s="273"/>
      <c r="J172" s="273"/>
      <c r="K172" s="273"/>
      <c r="L172" s="273"/>
      <c r="M172" s="273"/>
      <c r="N172" s="273"/>
      <c r="O172" s="273"/>
      <c r="P172" s="273"/>
      <c r="Q172" s="273"/>
      <c r="R172" s="273"/>
      <c r="S172" s="273"/>
      <c r="T172" s="273"/>
      <c r="U172" s="273"/>
      <c r="AM172" s="273"/>
      <c r="AN172" s="273"/>
      <c r="AO172" s="273"/>
      <c r="AP172" s="273"/>
      <c r="AQ172" s="273"/>
      <c r="AR172" s="273"/>
      <c r="AS172" s="273"/>
      <c r="AT172" s="273"/>
      <c r="AU172" s="273"/>
    </row>
    <row r="173" spans="3:47" ht="12.75">
      <c r="C173" s="273"/>
      <c r="D173" s="273"/>
      <c r="E173" s="273"/>
      <c r="F173" s="273"/>
      <c r="G173" s="273"/>
      <c r="H173" s="273"/>
      <c r="I173" s="273"/>
      <c r="J173" s="273"/>
      <c r="K173" s="273"/>
      <c r="L173" s="273"/>
      <c r="M173" s="273"/>
      <c r="N173" s="273"/>
      <c r="O173" s="273"/>
      <c r="P173" s="273"/>
      <c r="Q173" s="273"/>
      <c r="R173" s="273"/>
      <c r="S173" s="273"/>
      <c r="T173" s="273"/>
      <c r="U173" s="273"/>
      <c r="AM173" s="273"/>
      <c r="AN173" s="273"/>
      <c r="AO173" s="273"/>
      <c r="AP173" s="273"/>
      <c r="AQ173" s="273"/>
      <c r="AR173" s="273"/>
      <c r="AS173" s="273"/>
      <c r="AT173" s="273"/>
      <c r="AU173" s="273"/>
    </row>
    <row r="174" spans="3:47" ht="12.75">
      <c r="C174" s="273"/>
      <c r="D174" s="273"/>
      <c r="E174" s="273"/>
      <c r="F174" s="273"/>
      <c r="G174" s="273"/>
      <c r="H174" s="273"/>
      <c r="I174" s="273"/>
      <c r="J174" s="273"/>
      <c r="K174" s="273"/>
      <c r="L174" s="273"/>
      <c r="M174" s="273"/>
      <c r="N174" s="273"/>
      <c r="O174" s="273"/>
      <c r="P174" s="273"/>
      <c r="Q174" s="273"/>
      <c r="R174" s="273"/>
      <c r="S174" s="273"/>
      <c r="T174" s="273"/>
      <c r="U174" s="273"/>
      <c r="AM174" s="273"/>
      <c r="AN174" s="273"/>
      <c r="AO174" s="273"/>
      <c r="AP174" s="273"/>
      <c r="AQ174" s="273"/>
      <c r="AR174" s="273"/>
      <c r="AS174" s="273"/>
      <c r="AT174" s="273"/>
      <c r="AU174" s="273"/>
    </row>
    <row r="175" spans="3:47" ht="12.75">
      <c r="C175" s="273"/>
      <c r="D175" s="273"/>
      <c r="E175" s="273"/>
      <c r="F175" s="273"/>
      <c r="G175" s="273"/>
      <c r="H175" s="273"/>
      <c r="I175" s="273"/>
      <c r="J175" s="273"/>
      <c r="K175" s="273"/>
      <c r="L175" s="273"/>
      <c r="M175" s="273"/>
      <c r="N175" s="273"/>
      <c r="O175" s="273"/>
      <c r="P175" s="273"/>
      <c r="Q175" s="273"/>
      <c r="R175" s="273"/>
      <c r="S175" s="273"/>
      <c r="T175" s="273"/>
      <c r="U175" s="273"/>
      <c r="AM175" s="273"/>
      <c r="AN175" s="273"/>
      <c r="AO175" s="273"/>
      <c r="AP175" s="273"/>
      <c r="AQ175" s="273"/>
      <c r="AR175" s="273"/>
      <c r="AS175" s="273"/>
      <c r="AT175" s="273"/>
      <c r="AU175" s="273"/>
    </row>
    <row r="176" spans="3:47" ht="12.75">
      <c r="C176" s="273"/>
      <c r="D176" s="273"/>
      <c r="E176" s="273"/>
      <c r="F176" s="273"/>
      <c r="G176" s="273"/>
      <c r="H176" s="273"/>
      <c r="I176" s="273"/>
      <c r="J176" s="273"/>
      <c r="K176" s="273"/>
      <c r="L176" s="273"/>
      <c r="M176" s="273"/>
      <c r="N176" s="273"/>
      <c r="O176" s="273"/>
      <c r="P176" s="273"/>
      <c r="Q176" s="273"/>
      <c r="R176" s="273"/>
      <c r="S176" s="273"/>
      <c r="T176" s="273"/>
      <c r="U176" s="273"/>
      <c r="AM176" s="273"/>
      <c r="AN176" s="273"/>
      <c r="AO176" s="273"/>
      <c r="AP176" s="273"/>
      <c r="AQ176" s="273"/>
      <c r="AR176" s="273"/>
      <c r="AS176" s="273"/>
      <c r="AT176" s="273"/>
      <c r="AU176" s="273"/>
    </row>
    <row r="177" spans="3:47" ht="12.75">
      <c r="C177" s="273"/>
      <c r="D177" s="273"/>
      <c r="E177" s="273"/>
      <c r="F177" s="273"/>
      <c r="G177" s="273"/>
      <c r="H177" s="273"/>
      <c r="I177" s="273"/>
      <c r="J177" s="273"/>
      <c r="K177" s="273"/>
      <c r="L177" s="273"/>
      <c r="M177" s="273"/>
      <c r="N177" s="273"/>
      <c r="O177" s="273"/>
      <c r="P177" s="273"/>
      <c r="Q177" s="273"/>
      <c r="R177" s="273"/>
      <c r="S177" s="273"/>
      <c r="T177" s="273"/>
      <c r="U177" s="273"/>
      <c r="AM177" s="273"/>
      <c r="AN177" s="273"/>
      <c r="AO177" s="273"/>
      <c r="AP177" s="273"/>
      <c r="AQ177" s="273"/>
      <c r="AR177" s="273"/>
      <c r="AS177" s="273"/>
      <c r="AT177" s="273"/>
      <c r="AU177" s="273"/>
    </row>
    <row r="178" spans="3:47" ht="12.75">
      <c r="C178" s="273"/>
      <c r="D178" s="273"/>
      <c r="E178" s="273"/>
      <c r="F178" s="273"/>
      <c r="G178" s="273"/>
      <c r="H178" s="273"/>
      <c r="I178" s="273"/>
      <c r="J178" s="273"/>
      <c r="K178" s="273"/>
      <c r="L178" s="273"/>
      <c r="M178" s="273"/>
      <c r="N178" s="273"/>
      <c r="O178" s="273"/>
      <c r="P178" s="273"/>
      <c r="Q178" s="273"/>
      <c r="R178" s="273"/>
      <c r="S178" s="273"/>
      <c r="T178" s="273"/>
      <c r="U178" s="273"/>
      <c r="AM178" s="273"/>
      <c r="AN178" s="273"/>
      <c r="AO178" s="273"/>
      <c r="AP178" s="273"/>
      <c r="AQ178" s="273"/>
      <c r="AR178" s="273"/>
      <c r="AS178" s="273"/>
      <c r="AT178" s="273"/>
      <c r="AU178" s="273"/>
    </row>
    <row r="179" spans="3:47" ht="12.75">
      <c r="C179" s="273"/>
      <c r="D179" s="273"/>
      <c r="E179" s="273"/>
      <c r="F179" s="273"/>
      <c r="G179" s="273"/>
      <c r="H179" s="273"/>
      <c r="I179" s="273"/>
      <c r="J179" s="273"/>
      <c r="K179" s="273"/>
      <c r="L179" s="273"/>
      <c r="M179" s="273"/>
      <c r="N179" s="273"/>
      <c r="O179" s="273"/>
      <c r="P179" s="273"/>
      <c r="Q179" s="273"/>
      <c r="R179" s="273"/>
      <c r="S179" s="273"/>
      <c r="T179" s="273"/>
      <c r="U179" s="273"/>
      <c r="AM179" s="273"/>
      <c r="AN179" s="273"/>
      <c r="AO179" s="273"/>
      <c r="AP179" s="273"/>
      <c r="AQ179" s="273"/>
      <c r="AR179" s="273"/>
      <c r="AS179" s="273"/>
      <c r="AT179" s="273"/>
      <c r="AU179" s="273"/>
    </row>
    <row r="180" spans="3:47" ht="12.75">
      <c r="C180" s="273"/>
      <c r="D180" s="273"/>
      <c r="E180" s="273"/>
      <c r="F180" s="273"/>
      <c r="G180" s="273"/>
      <c r="H180" s="273"/>
      <c r="I180" s="273"/>
      <c r="J180" s="273"/>
      <c r="K180" s="273"/>
      <c r="L180" s="273"/>
      <c r="M180" s="273"/>
      <c r="N180" s="273"/>
      <c r="O180" s="273"/>
      <c r="P180" s="273"/>
      <c r="Q180" s="273"/>
      <c r="R180" s="273"/>
      <c r="S180" s="273"/>
      <c r="T180" s="273"/>
      <c r="U180" s="273"/>
      <c r="AM180" s="273"/>
      <c r="AN180" s="273"/>
      <c r="AO180" s="273"/>
      <c r="AP180" s="273"/>
      <c r="AQ180" s="273"/>
      <c r="AR180" s="273"/>
      <c r="AS180" s="273"/>
      <c r="AT180" s="273"/>
      <c r="AU180" s="273"/>
    </row>
    <row r="181" spans="3:47" ht="12.75">
      <c r="C181" s="273"/>
      <c r="D181" s="273"/>
      <c r="E181" s="273"/>
      <c r="F181" s="273"/>
      <c r="G181" s="273"/>
      <c r="H181" s="273"/>
      <c r="I181" s="273"/>
      <c r="J181" s="273"/>
      <c r="K181" s="273"/>
      <c r="L181" s="273"/>
      <c r="M181" s="273"/>
      <c r="N181" s="273"/>
      <c r="O181" s="273"/>
      <c r="P181" s="273"/>
      <c r="Q181" s="273"/>
      <c r="R181" s="273"/>
      <c r="S181" s="273"/>
      <c r="T181" s="273"/>
      <c r="U181" s="273"/>
      <c r="AM181" s="273"/>
      <c r="AN181" s="273"/>
      <c r="AO181" s="273"/>
      <c r="AP181" s="273"/>
      <c r="AQ181" s="273"/>
      <c r="AR181" s="273"/>
      <c r="AS181" s="273"/>
      <c r="AT181" s="273"/>
      <c r="AU181" s="273"/>
    </row>
    <row r="182" spans="3:47" ht="12.75">
      <c r="C182" s="273"/>
      <c r="D182" s="273"/>
      <c r="E182" s="273"/>
      <c r="F182" s="273"/>
      <c r="G182" s="273"/>
      <c r="H182" s="273"/>
      <c r="I182" s="273"/>
      <c r="J182" s="273"/>
      <c r="K182" s="273"/>
      <c r="L182" s="273"/>
      <c r="M182" s="273"/>
      <c r="N182" s="273"/>
      <c r="O182" s="273"/>
      <c r="P182" s="273"/>
      <c r="Q182" s="273"/>
      <c r="R182" s="273"/>
      <c r="S182" s="273"/>
      <c r="T182" s="273"/>
      <c r="U182" s="273"/>
      <c r="AM182" s="273"/>
      <c r="AN182" s="273"/>
      <c r="AO182" s="273"/>
      <c r="AP182" s="273"/>
      <c r="AQ182" s="273"/>
      <c r="AR182" s="273"/>
      <c r="AS182" s="273"/>
      <c r="AT182" s="273"/>
      <c r="AU182" s="273"/>
    </row>
    <row r="183" spans="3:47" ht="12.75">
      <c r="C183" s="273"/>
      <c r="D183" s="273"/>
      <c r="E183" s="273"/>
      <c r="F183" s="273"/>
      <c r="G183" s="273"/>
      <c r="H183" s="273"/>
      <c r="I183" s="273"/>
      <c r="J183" s="273"/>
      <c r="K183" s="273"/>
      <c r="L183" s="273"/>
      <c r="M183" s="273"/>
      <c r="N183" s="273"/>
      <c r="O183" s="273"/>
      <c r="P183" s="273"/>
      <c r="Q183" s="273"/>
      <c r="R183" s="273"/>
      <c r="S183" s="273"/>
      <c r="T183" s="273"/>
      <c r="U183" s="273"/>
      <c r="AM183" s="273"/>
      <c r="AN183" s="273"/>
      <c r="AO183" s="273"/>
      <c r="AP183" s="273"/>
      <c r="AQ183" s="273"/>
      <c r="AR183" s="273"/>
      <c r="AS183" s="273"/>
      <c r="AT183" s="273"/>
      <c r="AU183" s="273"/>
    </row>
    <row r="184" spans="3:47" ht="12.75">
      <c r="C184" s="273"/>
      <c r="D184" s="273"/>
      <c r="E184" s="273"/>
      <c r="F184" s="273"/>
      <c r="G184" s="273"/>
      <c r="H184" s="273"/>
      <c r="I184" s="273"/>
      <c r="J184" s="273"/>
      <c r="K184" s="273"/>
      <c r="L184" s="273"/>
      <c r="M184" s="273"/>
      <c r="N184" s="273"/>
      <c r="O184" s="273"/>
      <c r="P184" s="273"/>
      <c r="Q184" s="273"/>
      <c r="R184" s="273"/>
      <c r="S184" s="273"/>
      <c r="T184" s="273"/>
      <c r="U184" s="273"/>
      <c r="AM184" s="273"/>
      <c r="AN184" s="273"/>
      <c r="AO184" s="273"/>
      <c r="AP184" s="273"/>
      <c r="AQ184" s="273"/>
      <c r="AR184" s="273"/>
      <c r="AS184" s="273"/>
      <c r="AT184" s="273"/>
      <c r="AU184" s="273"/>
    </row>
    <row r="185" spans="3:47" ht="12.75">
      <c r="C185" s="273"/>
      <c r="D185" s="273"/>
      <c r="E185" s="273"/>
      <c r="F185" s="273"/>
      <c r="G185" s="273"/>
      <c r="H185" s="273"/>
      <c r="I185" s="273"/>
      <c r="J185" s="273"/>
      <c r="K185" s="273"/>
      <c r="L185" s="273"/>
      <c r="M185" s="273"/>
      <c r="N185" s="273"/>
      <c r="O185" s="273"/>
      <c r="P185" s="273"/>
      <c r="Q185" s="273"/>
      <c r="R185" s="273"/>
      <c r="S185" s="273"/>
      <c r="T185" s="273"/>
      <c r="U185" s="273"/>
      <c r="AM185" s="273"/>
      <c r="AN185" s="273"/>
      <c r="AO185" s="273"/>
      <c r="AP185" s="273"/>
      <c r="AQ185" s="273"/>
      <c r="AR185" s="273"/>
      <c r="AS185" s="273"/>
      <c r="AT185" s="273"/>
      <c r="AU185" s="273"/>
    </row>
    <row r="186" spans="3:47" ht="12.75">
      <c r="C186" s="273"/>
      <c r="D186" s="273"/>
      <c r="E186" s="273"/>
      <c r="F186" s="273"/>
      <c r="G186" s="273"/>
      <c r="H186" s="273"/>
      <c r="I186" s="273"/>
      <c r="J186" s="273"/>
      <c r="K186" s="273"/>
      <c r="L186" s="273"/>
      <c r="M186" s="273"/>
      <c r="N186" s="273"/>
      <c r="O186" s="273"/>
      <c r="P186" s="273"/>
      <c r="Q186" s="273"/>
      <c r="R186" s="273"/>
      <c r="S186" s="273"/>
      <c r="T186" s="273"/>
      <c r="U186" s="273"/>
      <c r="AM186" s="273"/>
      <c r="AN186" s="273"/>
      <c r="AO186" s="273"/>
      <c r="AP186" s="273"/>
      <c r="AQ186" s="273"/>
      <c r="AR186" s="273"/>
      <c r="AS186" s="273"/>
      <c r="AT186" s="273"/>
      <c r="AU186" s="273"/>
    </row>
    <row r="187" spans="3:47" ht="12.75">
      <c r="C187" s="273"/>
      <c r="D187" s="273"/>
      <c r="E187" s="273"/>
      <c r="F187" s="273"/>
      <c r="G187" s="273"/>
      <c r="H187" s="273"/>
      <c r="I187" s="273"/>
      <c r="J187" s="273"/>
      <c r="K187" s="273"/>
      <c r="L187" s="273"/>
      <c r="M187" s="273"/>
      <c r="N187" s="273"/>
      <c r="O187" s="273"/>
      <c r="P187" s="273"/>
      <c r="Q187" s="273"/>
      <c r="R187" s="273"/>
      <c r="S187" s="273"/>
      <c r="T187" s="273"/>
      <c r="U187" s="273"/>
      <c r="AM187" s="273"/>
      <c r="AN187" s="273"/>
      <c r="AO187" s="273"/>
      <c r="AP187" s="273"/>
      <c r="AQ187" s="273"/>
      <c r="AR187" s="273"/>
      <c r="AS187" s="273"/>
      <c r="AT187" s="273"/>
      <c r="AU187" s="273"/>
    </row>
    <row r="188" spans="3:47" ht="12.75">
      <c r="C188" s="273"/>
      <c r="D188" s="273"/>
      <c r="E188" s="273"/>
      <c r="F188" s="273"/>
      <c r="G188" s="273"/>
      <c r="H188" s="273"/>
      <c r="I188" s="273"/>
      <c r="J188" s="273"/>
      <c r="K188" s="273"/>
      <c r="L188" s="273"/>
      <c r="M188" s="273"/>
      <c r="N188" s="273"/>
      <c r="O188" s="273"/>
      <c r="P188" s="273"/>
      <c r="Q188" s="273"/>
      <c r="R188" s="273"/>
      <c r="S188" s="273"/>
      <c r="T188" s="273"/>
      <c r="U188" s="273"/>
      <c r="AM188" s="273"/>
      <c r="AN188" s="273"/>
      <c r="AO188" s="273"/>
      <c r="AP188" s="273"/>
      <c r="AQ188" s="273"/>
      <c r="AR188" s="273"/>
      <c r="AS188" s="273"/>
      <c r="AT188" s="273"/>
      <c r="AU188" s="273"/>
    </row>
    <row r="189" spans="3:47" ht="12.75">
      <c r="C189" s="273"/>
      <c r="D189" s="273"/>
      <c r="E189" s="273"/>
      <c r="F189" s="273"/>
      <c r="G189" s="273"/>
      <c r="H189" s="273"/>
      <c r="I189" s="273"/>
      <c r="J189" s="273"/>
      <c r="K189" s="273"/>
      <c r="L189" s="273"/>
      <c r="M189" s="273"/>
      <c r="N189" s="273"/>
      <c r="O189" s="273"/>
      <c r="P189" s="273"/>
      <c r="Q189" s="273"/>
      <c r="R189" s="273"/>
      <c r="S189" s="273"/>
      <c r="T189" s="273"/>
      <c r="U189" s="273"/>
      <c r="AM189" s="273"/>
      <c r="AN189" s="273"/>
      <c r="AO189" s="273"/>
      <c r="AP189" s="273"/>
      <c r="AQ189" s="273"/>
      <c r="AR189" s="273"/>
      <c r="AS189" s="273"/>
      <c r="AT189" s="273"/>
      <c r="AU189" s="273"/>
    </row>
    <row r="190" spans="3:47" ht="12.75">
      <c r="C190" s="273"/>
      <c r="D190" s="273"/>
      <c r="E190" s="273"/>
      <c r="F190" s="273"/>
      <c r="G190" s="273"/>
      <c r="H190" s="273"/>
      <c r="I190" s="273"/>
      <c r="J190" s="273"/>
      <c r="K190" s="273"/>
      <c r="L190" s="273"/>
      <c r="M190" s="273"/>
      <c r="N190" s="273"/>
      <c r="O190" s="273"/>
      <c r="P190" s="273"/>
      <c r="Q190" s="273"/>
      <c r="R190" s="273"/>
      <c r="S190" s="273"/>
      <c r="T190" s="273"/>
      <c r="U190" s="273"/>
      <c r="AM190" s="273"/>
      <c r="AN190" s="273"/>
      <c r="AO190" s="273"/>
      <c r="AP190" s="273"/>
      <c r="AQ190" s="273"/>
      <c r="AR190" s="273"/>
      <c r="AS190" s="273"/>
      <c r="AT190" s="273"/>
      <c r="AU190" s="273"/>
    </row>
    <row r="191" spans="3:47" ht="12.75">
      <c r="C191" s="273"/>
      <c r="D191" s="273"/>
      <c r="E191" s="273"/>
      <c r="F191" s="273"/>
      <c r="G191" s="273"/>
      <c r="H191" s="273"/>
      <c r="I191" s="273"/>
      <c r="J191" s="273"/>
      <c r="K191" s="273"/>
      <c r="L191" s="273"/>
      <c r="M191" s="273"/>
      <c r="N191" s="273"/>
      <c r="O191" s="273"/>
      <c r="P191" s="273"/>
      <c r="Q191" s="273"/>
      <c r="R191" s="273"/>
      <c r="S191" s="273"/>
      <c r="T191" s="273"/>
      <c r="U191" s="273"/>
      <c r="AM191" s="273"/>
      <c r="AN191" s="273"/>
      <c r="AO191" s="273"/>
      <c r="AP191" s="273"/>
      <c r="AQ191" s="273"/>
      <c r="AR191" s="273"/>
      <c r="AS191" s="273"/>
      <c r="AT191" s="273"/>
      <c r="AU191" s="273"/>
    </row>
    <row r="192" spans="3:47" ht="12.75">
      <c r="C192" s="273"/>
      <c r="D192" s="273"/>
      <c r="E192" s="273"/>
      <c r="F192" s="273"/>
      <c r="G192" s="273"/>
      <c r="H192" s="273"/>
      <c r="I192" s="273"/>
      <c r="J192" s="273"/>
      <c r="K192" s="273"/>
      <c r="L192" s="273"/>
      <c r="M192" s="273"/>
      <c r="N192" s="273"/>
      <c r="O192" s="273"/>
      <c r="P192" s="273"/>
      <c r="Q192" s="273"/>
      <c r="R192" s="273"/>
      <c r="S192" s="273"/>
      <c r="T192" s="273"/>
      <c r="U192" s="273"/>
      <c r="AM192" s="273"/>
      <c r="AN192" s="273"/>
      <c r="AO192" s="273"/>
      <c r="AP192" s="273"/>
      <c r="AQ192" s="273"/>
      <c r="AR192" s="273"/>
      <c r="AS192" s="273"/>
      <c r="AT192" s="273"/>
      <c r="AU192" s="273"/>
    </row>
    <row r="193" spans="3:47" ht="12.75">
      <c r="C193" s="273"/>
      <c r="D193" s="273"/>
      <c r="E193" s="273"/>
      <c r="F193" s="273"/>
      <c r="G193" s="273"/>
      <c r="H193" s="273"/>
      <c r="I193" s="273"/>
      <c r="J193" s="273"/>
      <c r="K193" s="273"/>
      <c r="L193" s="273"/>
      <c r="M193" s="273"/>
      <c r="N193" s="273"/>
      <c r="O193" s="273"/>
      <c r="P193" s="273"/>
      <c r="Q193" s="273"/>
      <c r="R193" s="273"/>
      <c r="S193" s="273"/>
      <c r="T193" s="273"/>
      <c r="U193" s="273"/>
      <c r="AM193" s="273"/>
      <c r="AN193" s="273"/>
      <c r="AO193" s="273"/>
      <c r="AP193" s="273"/>
      <c r="AQ193" s="273"/>
      <c r="AR193" s="273"/>
      <c r="AS193" s="273"/>
      <c r="AT193" s="273"/>
      <c r="AU193" s="273"/>
    </row>
    <row r="194" spans="3:47" ht="12.75">
      <c r="C194" s="273"/>
      <c r="D194" s="273"/>
      <c r="E194" s="273"/>
      <c r="F194" s="273"/>
      <c r="G194" s="273"/>
      <c r="H194" s="273"/>
      <c r="I194" s="273"/>
      <c r="J194" s="273"/>
      <c r="K194" s="273"/>
      <c r="L194" s="273"/>
      <c r="M194" s="273"/>
      <c r="N194" s="273"/>
      <c r="O194" s="273"/>
      <c r="P194" s="273"/>
      <c r="Q194" s="273"/>
      <c r="R194" s="273"/>
      <c r="S194" s="273"/>
      <c r="T194" s="273"/>
      <c r="U194" s="273"/>
      <c r="AM194" s="273"/>
      <c r="AN194" s="273"/>
      <c r="AO194" s="273"/>
      <c r="AP194" s="273"/>
      <c r="AQ194" s="273"/>
      <c r="AR194" s="273"/>
      <c r="AS194" s="273"/>
      <c r="AT194" s="273"/>
      <c r="AU194" s="273"/>
    </row>
    <row r="195" spans="3:47" ht="12.75">
      <c r="C195" s="273"/>
      <c r="D195" s="273"/>
      <c r="E195" s="273"/>
      <c r="F195" s="273"/>
      <c r="G195" s="273"/>
      <c r="H195" s="273"/>
      <c r="I195" s="273"/>
      <c r="J195" s="273"/>
      <c r="K195" s="273"/>
      <c r="L195" s="273"/>
      <c r="M195" s="273"/>
      <c r="N195" s="273"/>
      <c r="O195" s="273"/>
      <c r="P195" s="273"/>
      <c r="Q195" s="273"/>
      <c r="R195" s="273"/>
      <c r="S195" s="273"/>
      <c r="T195" s="273"/>
      <c r="U195" s="273"/>
      <c r="AM195" s="273"/>
      <c r="AN195" s="273"/>
      <c r="AO195" s="273"/>
      <c r="AP195" s="273"/>
      <c r="AQ195" s="273"/>
      <c r="AR195" s="273"/>
      <c r="AS195" s="273"/>
      <c r="AT195" s="273"/>
      <c r="AU195" s="273"/>
    </row>
    <row r="196" spans="3:47" ht="12.75">
      <c r="C196" s="273"/>
      <c r="D196" s="273"/>
      <c r="E196" s="273"/>
      <c r="F196" s="273"/>
      <c r="G196" s="273"/>
      <c r="H196" s="273"/>
      <c r="I196" s="273"/>
      <c r="J196" s="273"/>
      <c r="K196" s="273"/>
      <c r="L196" s="273"/>
      <c r="M196" s="273"/>
      <c r="N196" s="273"/>
      <c r="O196" s="273"/>
      <c r="P196" s="273"/>
      <c r="Q196" s="273"/>
      <c r="R196" s="273"/>
      <c r="S196" s="273"/>
      <c r="T196" s="273"/>
      <c r="U196" s="273"/>
      <c r="AM196" s="273"/>
      <c r="AN196" s="273"/>
      <c r="AO196" s="273"/>
      <c r="AP196" s="273"/>
      <c r="AQ196" s="273"/>
      <c r="AR196" s="273"/>
      <c r="AS196" s="273"/>
      <c r="AT196" s="273"/>
      <c r="AU196" s="273"/>
    </row>
    <row r="197" spans="3:47" ht="12.75">
      <c r="C197" s="273"/>
      <c r="D197" s="273"/>
      <c r="E197" s="273"/>
      <c r="F197" s="273"/>
      <c r="G197" s="273"/>
      <c r="H197" s="273"/>
      <c r="I197" s="273"/>
      <c r="J197" s="273"/>
      <c r="K197" s="273"/>
      <c r="L197" s="273"/>
      <c r="M197" s="273"/>
      <c r="N197" s="273"/>
      <c r="O197" s="273"/>
      <c r="P197" s="273"/>
      <c r="Q197" s="273"/>
      <c r="R197" s="273"/>
      <c r="S197" s="273"/>
      <c r="T197" s="273"/>
      <c r="U197" s="273"/>
      <c r="AM197" s="273"/>
      <c r="AN197" s="273"/>
      <c r="AO197" s="273"/>
      <c r="AP197" s="273"/>
      <c r="AQ197" s="273"/>
      <c r="AR197" s="273"/>
      <c r="AS197" s="273"/>
      <c r="AT197" s="273"/>
      <c r="AU197" s="273"/>
    </row>
    <row r="198" spans="3:47" ht="12.75">
      <c r="C198" s="273"/>
      <c r="D198" s="273"/>
      <c r="E198" s="273"/>
      <c r="F198" s="273"/>
      <c r="G198" s="273"/>
      <c r="H198" s="273"/>
      <c r="I198" s="273"/>
      <c r="J198" s="273"/>
      <c r="K198" s="273"/>
      <c r="L198" s="273"/>
      <c r="M198" s="273"/>
      <c r="N198" s="273"/>
      <c r="O198" s="273"/>
      <c r="P198" s="273"/>
      <c r="Q198" s="273"/>
      <c r="R198" s="273"/>
      <c r="S198" s="273"/>
      <c r="T198" s="273"/>
      <c r="U198" s="273"/>
      <c r="AM198" s="273"/>
      <c r="AN198" s="273"/>
      <c r="AO198" s="273"/>
      <c r="AP198" s="273"/>
      <c r="AQ198" s="273"/>
      <c r="AR198" s="273"/>
      <c r="AS198" s="273"/>
      <c r="AT198" s="273"/>
      <c r="AU198" s="273"/>
    </row>
    <row r="199" spans="3:47" ht="12.75">
      <c r="C199" s="273"/>
      <c r="D199" s="273"/>
      <c r="E199" s="273"/>
      <c r="F199" s="273"/>
      <c r="G199" s="273"/>
      <c r="H199" s="273"/>
      <c r="I199" s="273"/>
      <c r="J199" s="273"/>
      <c r="K199" s="273"/>
      <c r="L199" s="273"/>
      <c r="M199" s="273"/>
      <c r="N199" s="273"/>
      <c r="O199" s="273"/>
      <c r="P199" s="273"/>
      <c r="Q199" s="273"/>
      <c r="R199" s="273"/>
      <c r="S199" s="273"/>
      <c r="T199" s="273"/>
      <c r="U199" s="273"/>
      <c r="AM199" s="273"/>
      <c r="AN199" s="273"/>
      <c r="AO199" s="273"/>
      <c r="AP199" s="273"/>
      <c r="AQ199" s="273"/>
      <c r="AR199" s="273"/>
      <c r="AS199" s="273"/>
      <c r="AT199" s="273"/>
      <c r="AU199" s="273"/>
    </row>
    <row r="200" spans="3:47" ht="12.75">
      <c r="C200" s="273"/>
      <c r="D200" s="273"/>
      <c r="E200" s="273"/>
      <c r="F200" s="273"/>
      <c r="G200" s="273"/>
      <c r="H200" s="273"/>
      <c r="I200" s="273"/>
      <c r="J200" s="273"/>
      <c r="K200" s="273"/>
      <c r="L200" s="273"/>
      <c r="M200" s="273"/>
      <c r="N200" s="273"/>
      <c r="O200" s="273"/>
      <c r="P200" s="273"/>
      <c r="Q200" s="273"/>
      <c r="R200" s="273"/>
      <c r="S200" s="273"/>
      <c r="T200" s="273"/>
      <c r="U200" s="273"/>
      <c r="AM200" s="273"/>
      <c r="AN200" s="273"/>
      <c r="AO200" s="273"/>
      <c r="AP200" s="273"/>
      <c r="AQ200" s="273"/>
      <c r="AR200" s="273"/>
      <c r="AS200" s="273"/>
      <c r="AT200" s="273"/>
      <c r="AU200" s="273"/>
    </row>
    <row r="201" spans="3:47" ht="12.75">
      <c r="C201" s="273"/>
      <c r="D201" s="273"/>
      <c r="E201" s="273"/>
      <c r="F201" s="273"/>
      <c r="G201" s="273"/>
      <c r="H201" s="273"/>
      <c r="I201" s="273"/>
      <c r="J201" s="273"/>
      <c r="K201" s="273"/>
      <c r="L201" s="273"/>
      <c r="M201" s="273"/>
      <c r="N201" s="273"/>
      <c r="O201" s="273"/>
      <c r="P201" s="273"/>
      <c r="Q201" s="273"/>
      <c r="R201" s="273"/>
      <c r="S201" s="273"/>
      <c r="T201" s="273"/>
      <c r="U201" s="273"/>
      <c r="AM201" s="273"/>
      <c r="AN201" s="273"/>
      <c r="AO201" s="273"/>
      <c r="AP201" s="273"/>
      <c r="AQ201" s="273"/>
      <c r="AR201" s="273"/>
      <c r="AS201" s="273"/>
      <c r="AT201" s="273"/>
      <c r="AU201" s="273"/>
    </row>
    <row r="202" spans="3:47" ht="12.75">
      <c r="C202" s="273"/>
      <c r="D202" s="273"/>
      <c r="E202" s="273"/>
      <c r="F202" s="273"/>
      <c r="G202" s="273"/>
      <c r="H202" s="273"/>
      <c r="I202" s="273"/>
      <c r="J202" s="273"/>
      <c r="K202" s="273"/>
      <c r="L202" s="273"/>
      <c r="M202" s="273"/>
      <c r="N202" s="273"/>
      <c r="O202" s="273"/>
      <c r="P202" s="273"/>
      <c r="Q202" s="273"/>
      <c r="R202" s="273"/>
      <c r="S202" s="273"/>
      <c r="T202" s="273"/>
      <c r="U202" s="273"/>
      <c r="AM202" s="273"/>
      <c r="AN202" s="273"/>
      <c r="AO202" s="273"/>
      <c r="AP202" s="273"/>
      <c r="AQ202" s="273"/>
      <c r="AR202" s="273"/>
      <c r="AS202" s="273"/>
      <c r="AT202" s="273"/>
      <c r="AU202" s="273"/>
    </row>
    <row r="203" spans="3:47" ht="12.75">
      <c r="C203" s="273"/>
      <c r="D203" s="273"/>
      <c r="E203" s="273"/>
      <c r="F203" s="273"/>
      <c r="G203" s="273"/>
      <c r="H203" s="273"/>
      <c r="I203" s="273"/>
      <c r="J203" s="273"/>
      <c r="K203" s="273"/>
      <c r="L203" s="273"/>
      <c r="M203" s="273"/>
      <c r="N203" s="273"/>
      <c r="O203" s="273"/>
      <c r="P203" s="273"/>
      <c r="Q203" s="273"/>
      <c r="R203" s="273"/>
      <c r="S203" s="273"/>
      <c r="T203" s="273"/>
      <c r="U203" s="273"/>
      <c r="AM203" s="273"/>
      <c r="AN203" s="273"/>
      <c r="AO203" s="273"/>
      <c r="AP203" s="273"/>
      <c r="AQ203" s="273"/>
      <c r="AR203" s="273"/>
      <c r="AS203" s="273"/>
      <c r="AT203" s="273"/>
      <c r="AU203" s="273"/>
    </row>
    <row r="204" spans="3:47" ht="12.75">
      <c r="C204" s="273"/>
      <c r="D204" s="273"/>
      <c r="E204" s="273"/>
      <c r="F204" s="273"/>
      <c r="G204" s="273"/>
      <c r="H204" s="273"/>
      <c r="I204" s="273"/>
      <c r="J204" s="273"/>
      <c r="K204" s="273"/>
      <c r="L204" s="273"/>
      <c r="M204" s="273"/>
      <c r="N204" s="273"/>
      <c r="O204" s="273"/>
      <c r="P204" s="273"/>
      <c r="Q204" s="273"/>
      <c r="R204" s="273"/>
      <c r="S204" s="273"/>
      <c r="T204" s="273"/>
      <c r="U204" s="273"/>
      <c r="AM204" s="273"/>
      <c r="AN204" s="273"/>
      <c r="AO204" s="273"/>
      <c r="AP204" s="273"/>
      <c r="AQ204" s="273"/>
      <c r="AR204" s="273"/>
      <c r="AS204" s="273"/>
      <c r="AT204" s="273"/>
      <c r="AU204" s="273"/>
    </row>
    <row r="205" spans="3:47" ht="12.75">
      <c r="C205" s="273"/>
      <c r="D205" s="273"/>
      <c r="E205" s="273"/>
      <c r="F205" s="273"/>
      <c r="G205" s="273"/>
      <c r="H205" s="273"/>
      <c r="I205" s="273"/>
      <c r="J205" s="273"/>
      <c r="K205" s="273"/>
      <c r="L205" s="273"/>
      <c r="M205" s="273"/>
      <c r="N205" s="273"/>
      <c r="O205" s="273"/>
      <c r="P205" s="273"/>
      <c r="Q205" s="273"/>
      <c r="R205" s="273"/>
      <c r="S205" s="273"/>
      <c r="T205" s="273"/>
      <c r="U205" s="273"/>
      <c r="AM205" s="273"/>
      <c r="AN205" s="273"/>
      <c r="AO205" s="273"/>
      <c r="AP205" s="273"/>
      <c r="AQ205" s="273"/>
      <c r="AR205" s="273"/>
      <c r="AS205" s="273"/>
      <c r="AT205" s="273"/>
      <c r="AU205" s="273"/>
    </row>
    <row r="206" spans="3:47" ht="12.75">
      <c r="C206" s="273"/>
      <c r="D206" s="273"/>
      <c r="E206" s="273"/>
      <c r="F206" s="273"/>
      <c r="G206" s="273"/>
      <c r="H206" s="273"/>
      <c r="I206" s="273"/>
      <c r="J206" s="273"/>
      <c r="K206" s="273"/>
      <c r="L206" s="273"/>
      <c r="M206" s="273"/>
      <c r="N206" s="273"/>
      <c r="O206" s="273"/>
      <c r="P206" s="273"/>
      <c r="Q206" s="273"/>
      <c r="R206" s="273"/>
      <c r="S206" s="273"/>
      <c r="T206" s="273"/>
      <c r="U206" s="273"/>
      <c r="AM206" s="273"/>
      <c r="AN206" s="273"/>
      <c r="AO206" s="273"/>
      <c r="AP206" s="273"/>
      <c r="AQ206" s="273"/>
      <c r="AR206" s="273"/>
      <c r="AS206" s="273"/>
      <c r="AT206" s="273"/>
      <c r="AU206" s="273"/>
    </row>
    <row r="207" spans="3:47" ht="12.75">
      <c r="C207" s="273"/>
      <c r="D207" s="273"/>
      <c r="E207" s="273"/>
      <c r="F207" s="273"/>
      <c r="G207" s="273"/>
      <c r="H207" s="273"/>
      <c r="I207" s="273"/>
      <c r="J207" s="273"/>
      <c r="K207" s="273"/>
      <c r="L207" s="273"/>
      <c r="M207" s="273"/>
      <c r="N207" s="273"/>
      <c r="O207" s="273"/>
      <c r="P207" s="273"/>
      <c r="Q207" s="273"/>
      <c r="R207" s="273"/>
      <c r="S207" s="273"/>
      <c r="T207" s="273"/>
      <c r="U207" s="273"/>
      <c r="AM207" s="273"/>
      <c r="AN207" s="273"/>
      <c r="AO207" s="273"/>
      <c r="AP207" s="273"/>
      <c r="AQ207" s="273"/>
      <c r="AR207" s="273"/>
      <c r="AS207" s="273"/>
      <c r="AT207" s="273"/>
      <c r="AU207" s="273"/>
    </row>
    <row r="208" spans="3:47" ht="12.75">
      <c r="C208" s="273"/>
      <c r="D208" s="273"/>
      <c r="E208" s="273"/>
      <c r="F208" s="273"/>
      <c r="G208" s="273"/>
      <c r="H208" s="273"/>
      <c r="I208" s="273"/>
      <c r="J208" s="273"/>
      <c r="K208" s="273"/>
      <c r="L208" s="273"/>
      <c r="M208" s="273"/>
      <c r="N208" s="273"/>
      <c r="O208" s="273"/>
      <c r="P208" s="273"/>
      <c r="Q208" s="273"/>
      <c r="R208" s="273"/>
      <c r="S208" s="273"/>
      <c r="T208" s="273"/>
      <c r="U208" s="273"/>
      <c r="AM208" s="273"/>
      <c r="AN208" s="273"/>
      <c r="AO208" s="273"/>
      <c r="AP208" s="273"/>
      <c r="AQ208" s="273"/>
      <c r="AR208" s="273"/>
      <c r="AS208" s="273"/>
      <c r="AT208" s="273"/>
      <c r="AU208" s="273"/>
    </row>
    <row r="209" spans="3:47" ht="12.75">
      <c r="C209" s="273"/>
      <c r="D209" s="273"/>
      <c r="E209" s="273"/>
      <c r="F209" s="273"/>
      <c r="G209" s="273"/>
      <c r="H209" s="273"/>
      <c r="I209" s="273"/>
      <c r="J209" s="273"/>
      <c r="K209" s="273"/>
      <c r="L209" s="273"/>
      <c r="M209" s="273"/>
      <c r="N209" s="273"/>
      <c r="O209" s="273"/>
      <c r="P209" s="273"/>
      <c r="Q209" s="273"/>
      <c r="R209" s="273"/>
      <c r="S209" s="273"/>
      <c r="T209" s="273"/>
      <c r="U209" s="273"/>
      <c r="AM209" s="273"/>
      <c r="AN209" s="273"/>
      <c r="AO209" s="273"/>
      <c r="AP209" s="273"/>
      <c r="AQ209" s="273"/>
      <c r="AR209" s="273"/>
      <c r="AS209" s="273"/>
      <c r="AT209" s="273"/>
      <c r="AU209" s="273"/>
    </row>
    <row r="210" spans="3:47" ht="12.75">
      <c r="C210" s="273"/>
      <c r="D210" s="273"/>
      <c r="E210" s="273"/>
      <c r="F210" s="273"/>
      <c r="G210" s="273"/>
      <c r="H210" s="273"/>
      <c r="I210" s="273"/>
      <c r="J210" s="273"/>
      <c r="K210" s="273"/>
      <c r="L210" s="273"/>
      <c r="M210" s="273"/>
      <c r="N210" s="273"/>
      <c r="O210" s="273"/>
      <c r="P210" s="273"/>
      <c r="Q210" s="273"/>
      <c r="R210" s="273"/>
      <c r="S210" s="273"/>
      <c r="T210" s="273"/>
      <c r="U210" s="273"/>
      <c r="AM210" s="273"/>
      <c r="AN210" s="273"/>
      <c r="AO210" s="273"/>
      <c r="AP210" s="273"/>
      <c r="AQ210" s="273"/>
      <c r="AR210" s="273"/>
      <c r="AS210" s="273"/>
      <c r="AT210" s="273"/>
      <c r="AU210" s="273"/>
    </row>
    <row r="211" spans="3:47" ht="12.75">
      <c r="C211" s="273"/>
      <c r="D211" s="273"/>
      <c r="E211" s="273"/>
      <c r="F211" s="273"/>
      <c r="G211" s="273"/>
      <c r="H211" s="273"/>
      <c r="I211" s="273"/>
      <c r="J211" s="273"/>
      <c r="K211" s="273"/>
      <c r="L211" s="273"/>
      <c r="M211" s="273"/>
      <c r="N211" s="273"/>
      <c r="O211" s="273"/>
      <c r="P211" s="273"/>
      <c r="Q211" s="273"/>
      <c r="R211" s="273"/>
      <c r="S211" s="273"/>
      <c r="T211" s="273"/>
      <c r="U211" s="273"/>
      <c r="AM211" s="273"/>
      <c r="AN211" s="273"/>
      <c r="AO211" s="273"/>
      <c r="AP211" s="273"/>
      <c r="AQ211" s="273"/>
      <c r="AR211" s="273"/>
      <c r="AS211" s="273"/>
      <c r="AT211" s="273"/>
      <c r="AU211" s="273"/>
    </row>
    <row r="212" spans="3:47" ht="12.75">
      <c r="C212" s="273"/>
      <c r="D212" s="273"/>
      <c r="E212" s="273"/>
      <c r="F212" s="273"/>
      <c r="G212" s="273"/>
      <c r="H212" s="273"/>
      <c r="I212" s="273"/>
      <c r="J212" s="273"/>
      <c r="K212" s="273"/>
      <c r="L212" s="273"/>
      <c r="M212" s="273"/>
      <c r="N212" s="273"/>
      <c r="O212" s="273"/>
      <c r="P212" s="273"/>
      <c r="Q212" s="273"/>
      <c r="R212" s="273"/>
      <c r="S212" s="273"/>
      <c r="T212" s="273"/>
      <c r="U212" s="273"/>
      <c r="AM212" s="273"/>
      <c r="AN212" s="273"/>
      <c r="AO212" s="273"/>
      <c r="AP212" s="273"/>
      <c r="AQ212" s="273"/>
      <c r="AR212" s="273"/>
      <c r="AS212" s="273"/>
      <c r="AT212" s="273"/>
      <c r="AU212" s="273"/>
    </row>
    <row r="213" spans="3:47" ht="12.75">
      <c r="C213" s="273"/>
      <c r="D213" s="273"/>
      <c r="E213" s="273"/>
      <c r="F213" s="273"/>
      <c r="G213" s="273"/>
      <c r="H213" s="273"/>
      <c r="I213" s="273"/>
      <c r="J213" s="273"/>
      <c r="K213" s="273"/>
      <c r="L213" s="273"/>
      <c r="M213" s="273"/>
      <c r="N213" s="273"/>
      <c r="O213" s="273"/>
      <c r="P213" s="273"/>
      <c r="Q213" s="273"/>
      <c r="R213" s="273"/>
      <c r="S213" s="273"/>
      <c r="T213" s="273"/>
      <c r="U213" s="273"/>
      <c r="AM213" s="273"/>
      <c r="AN213" s="273"/>
      <c r="AO213" s="273"/>
      <c r="AP213" s="273"/>
      <c r="AQ213" s="273"/>
      <c r="AR213" s="273"/>
      <c r="AS213" s="273"/>
      <c r="AT213" s="273"/>
      <c r="AU213" s="273"/>
    </row>
    <row r="214" spans="3:47" ht="12.75">
      <c r="C214" s="273"/>
      <c r="D214" s="273"/>
      <c r="E214" s="273"/>
      <c r="F214" s="273"/>
      <c r="G214" s="273"/>
      <c r="H214" s="273"/>
      <c r="I214" s="273"/>
      <c r="J214" s="273"/>
      <c r="K214" s="273"/>
      <c r="L214" s="273"/>
      <c r="M214" s="273"/>
      <c r="N214" s="273"/>
      <c r="O214" s="273"/>
      <c r="P214" s="273"/>
      <c r="Q214" s="273"/>
      <c r="R214" s="273"/>
      <c r="S214" s="273"/>
      <c r="T214" s="273"/>
      <c r="U214" s="273"/>
      <c r="AM214" s="273"/>
      <c r="AN214" s="273"/>
      <c r="AO214" s="273"/>
      <c r="AP214" s="273"/>
      <c r="AQ214" s="273"/>
      <c r="AR214" s="273"/>
      <c r="AS214" s="273"/>
      <c r="AT214" s="273"/>
      <c r="AU214" s="273"/>
    </row>
    <row r="215" spans="3:47" ht="12.75">
      <c r="C215" s="273"/>
      <c r="D215" s="273"/>
      <c r="E215" s="273"/>
      <c r="F215" s="273"/>
      <c r="G215" s="273"/>
      <c r="H215" s="273"/>
      <c r="I215" s="273"/>
      <c r="J215" s="273"/>
      <c r="K215" s="273"/>
      <c r="L215" s="273"/>
      <c r="M215" s="273"/>
      <c r="N215" s="273"/>
      <c r="O215" s="273"/>
      <c r="P215" s="273"/>
      <c r="Q215" s="273"/>
      <c r="R215" s="273"/>
      <c r="S215" s="273"/>
      <c r="T215" s="273"/>
      <c r="U215" s="273"/>
      <c r="AM215" s="273"/>
      <c r="AN215" s="273"/>
      <c r="AO215" s="273"/>
      <c r="AP215" s="273"/>
      <c r="AQ215" s="273"/>
      <c r="AR215" s="273"/>
      <c r="AS215" s="273"/>
      <c r="AT215" s="273"/>
      <c r="AU215" s="273"/>
    </row>
    <row r="216" spans="3:47" ht="12.75">
      <c r="C216" s="273"/>
      <c r="D216" s="273"/>
      <c r="E216" s="273"/>
      <c r="F216" s="273"/>
      <c r="G216" s="273"/>
      <c r="H216" s="273"/>
      <c r="I216" s="273"/>
      <c r="J216" s="273"/>
      <c r="K216" s="273"/>
      <c r="L216" s="273"/>
      <c r="M216" s="273"/>
      <c r="N216" s="273"/>
      <c r="O216" s="273"/>
      <c r="P216" s="273"/>
      <c r="Q216" s="273"/>
      <c r="R216" s="273"/>
      <c r="S216" s="273"/>
      <c r="T216" s="273"/>
      <c r="U216" s="273"/>
      <c r="AM216" s="273"/>
      <c r="AN216" s="273"/>
      <c r="AO216" s="273"/>
      <c r="AP216" s="273"/>
      <c r="AQ216" s="273"/>
      <c r="AR216" s="273"/>
      <c r="AS216" s="273"/>
      <c r="AT216" s="273"/>
      <c r="AU216" s="273"/>
    </row>
    <row r="217" spans="3:47" ht="12.75">
      <c r="C217" s="273"/>
      <c r="D217" s="273"/>
      <c r="E217" s="273"/>
      <c r="F217" s="273"/>
      <c r="G217" s="273"/>
      <c r="H217" s="273"/>
      <c r="I217" s="273"/>
      <c r="J217" s="273"/>
      <c r="K217" s="273"/>
      <c r="L217" s="273"/>
      <c r="M217" s="273"/>
      <c r="N217" s="273"/>
      <c r="O217" s="273"/>
      <c r="P217" s="273"/>
      <c r="Q217" s="273"/>
      <c r="R217" s="273"/>
      <c r="S217" s="273"/>
      <c r="T217" s="273"/>
      <c r="U217" s="273"/>
      <c r="AM217" s="273"/>
      <c r="AN217" s="273"/>
      <c r="AO217" s="273"/>
      <c r="AP217" s="273"/>
      <c r="AQ217" s="273"/>
      <c r="AR217" s="273"/>
      <c r="AS217" s="273"/>
      <c r="AT217" s="273"/>
      <c r="AU217" s="273"/>
    </row>
    <row r="218" spans="3:47" ht="12.75">
      <c r="C218" s="273"/>
      <c r="D218" s="273"/>
      <c r="E218" s="273"/>
      <c r="F218" s="273"/>
      <c r="G218" s="273"/>
      <c r="H218" s="273"/>
      <c r="I218" s="273"/>
      <c r="J218" s="273"/>
      <c r="K218" s="273"/>
      <c r="L218" s="273"/>
      <c r="M218" s="273"/>
      <c r="N218" s="273"/>
      <c r="O218" s="273"/>
      <c r="P218" s="273"/>
      <c r="Q218" s="273"/>
      <c r="R218" s="273"/>
      <c r="S218" s="273"/>
      <c r="T218" s="273"/>
      <c r="U218" s="273"/>
      <c r="AM218" s="273"/>
      <c r="AN218" s="273"/>
      <c r="AO218" s="273"/>
      <c r="AP218" s="273"/>
      <c r="AQ218" s="273"/>
      <c r="AR218" s="273"/>
      <c r="AS218" s="273"/>
      <c r="AT218" s="273"/>
      <c r="AU218" s="273"/>
    </row>
    <row r="219" spans="3:47" ht="12.75">
      <c r="C219" s="273"/>
      <c r="D219" s="273"/>
      <c r="E219" s="273"/>
      <c r="F219" s="273"/>
      <c r="G219" s="273"/>
      <c r="H219" s="273"/>
      <c r="I219" s="273"/>
      <c r="J219" s="273"/>
      <c r="K219" s="273"/>
      <c r="L219" s="273"/>
      <c r="M219" s="273"/>
      <c r="N219" s="273"/>
      <c r="O219" s="273"/>
      <c r="P219" s="273"/>
      <c r="Q219" s="273"/>
      <c r="R219" s="273"/>
      <c r="S219" s="273"/>
      <c r="T219" s="273"/>
      <c r="U219" s="273"/>
      <c r="AM219" s="273"/>
      <c r="AN219" s="273"/>
      <c r="AO219" s="273"/>
      <c r="AP219" s="273"/>
      <c r="AQ219" s="273"/>
      <c r="AR219" s="273"/>
      <c r="AS219" s="273"/>
      <c r="AT219" s="273"/>
      <c r="AU219" s="273"/>
    </row>
    <row r="220" spans="3:47" ht="12.75">
      <c r="C220" s="273"/>
      <c r="D220" s="273"/>
      <c r="E220" s="273"/>
      <c r="F220" s="273"/>
      <c r="G220" s="273"/>
      <c r="H220" s="273"/>
      <c r="I220" s="273"/>
      <c r="J220" s="273"/>
      <c r="K220" s="273"/>
      <c r="L220" s="273"/>
      <c r="M220" s="273"/>
      <c r="N220" s="273"/>
      <c r="O220" s="273"/>
      <c r="P220" s="273"/>
      <c r="Q220" s="273"/>
      <c r="R220" s="273"/>
      <c r="S220" s="273"/>
      <c r="T220" s="273"/>
      <c r="U220" s="273"/>
      <c r="AM220" s="273"/>
      <c r="AN220" s="273"/>
      <c r="AO220" s="273"/>
      <c r="AP220" s="273"/>
      <c r="AQ220" s="273"/>
      <c r="AR220" s="273"/>
      <c r="AS220" s="273"/>
      <c r="AT220" s="273"/>
      <c r="AU220" s="273"/>
    </row>
    <row r="221" spans="3:47" ht="12.75">
      <c r="C221" s="273"/>
      <c r="D221" s="273"/>
      <c r="E221" s="273"/>
      <c r="F221" s="273"/>
      <c r="G221" s="273"/>
      <c r="H221" s="273"/>
      <c r="I221" s="273"/>
      <c r="J221" s="273"/>
      <c r="K221" s="273"/>
      <c r="L221" s="273"/>
      <c r="M221" s="273"/>
      <c r="N221" s="273"/>
      <c r="O221" s="273"/>
      <c r="P221" s="273"/>
      <c r="Q221" s="273"/>
      <c r="R221" s="273"/>
      <c r="S221" s="273"/>
      <c r="T221" s="273"/>
      <c r="U221" s="273"/>
      <c r="AM221" s="273"/>
      <c r="AN221" s="273"/>
      <c r="AO221" s="273"/>
      <c r="AP221" s="273"/>
      <c r="AQ221" s="273"/>
      <c r="AR221" s="273"/>
      <c r="AS221" s="273"/>
      <c r="AT221" s="273"/>
      <c r="AU221" s="273"/>
    </row>
    <row r="222" spans="3:47" ht="12.75">
      <c r="C222" s="273"/>
      <c r="D222" s="273"/>
      <c r="E222" s="273"/>
      <c r="F222" s="273"/>
      <c r="G222" s="273"/>
      <c r="H222" s="273"/>
      <c r="I222" s="273"/>
      <c r="J222" s="273"/>
      <c r="K222" s="273"/>
      <c r="L222" s="273"/>
      <c r="M222" s="273"/>
      <c r="N222" s="273"/>
      <c r="O222" s="273"/>
      <c r="P222" s="273"/>
      <c r="Q222" s="273"/>
      <c r="R222" s="273"/>
      <c r="S222" s="273"/>
      <c r="T222" s="273"/>
      <c r="U222" s="273"/>
      <c r="AM222" s="273"/>
      <c r="AN222" s="273"/>
      <c r="AO222" s="273"/>
      <c r="AP222" s="273"/>
      <c r="AQ222" s="273"/>
      <c r="AR222" s="273"/>
      <c r="AS222" s="273"/>
      <c r="AT222" s="273"/>
      <c r="AU222" s="273"/>
    </row>
    <row r="223" spans="3:47" ht="12.75">
      <c r="C223" s="273"/>
      <c r="D223" s="273"/>
      <c r="E223" s="273"/>
      <c r="F223" s="273"/>
      <c r="G223" s="273"/>
      <c r="H223" s="273"/>
      <c r="I223" s="273"/>
      <c r="J223" s="273"/>
      <c r="K223" s="273"/>
      <c r="L223" s="273"/>
      <c r="M223" s="273"/>
      <c r="N223" s="273"/>
      <c r="O223" s="273"/>
      <c r="P223" s="273"/>
      <c r="Q223" s="273"/>
      <c r="R223" s="273"/>
      <c r="S223" s="273"/>
      <c r="T223" s="273"/>
      <c r="U223" s="273"/>
      <c r="AM223" s="273"/>
      <c r="AN223" s="273"/>
      <c r="AO223" s="273"/>
      <c r="AP223" s="273"/>
      <c r="AQ223" s="273"/>
      <c r="AR223" s="273"/>
      <c r="AS223" s="273"/>
      <c r="AT223" s="273"/>
      <c r="AU223" s="273"/>
    </row>
    <row r="224" spans="3:47" ht="12.75">
      <c r="C224" s="273"/>
      <c r="D224" s="273"/>
      <c r="E224" s="273"/>
      <c r="F224" s="273"/>
      <c r="G224" s="273"/>
      <c r="H224" s="273"/>
      <c r="I224" s="273"/>
      <c r="J224" s="273"/>
      <c r="K224" s="273"/>
      <c r="L224" s="273"/>
      <c r="M224" s="273"/>
      <c r="N224" s="273"/>
      <c r="O224" s="273"/>
      <c r="P224" s="273"/>
      <c r="Q224" s="273"/>
      <c r="R224" s="273"/>
      <c r="S224" s="273"/>
      <c r="T224" s="273"/>
      <c r="U224" s="273"/>
      <c r="AM224" s="273"/>
      <c r="AN224" s="273"/>
      <c r="AO224" s="273"/>
      <c r="AP224" s="273"/>
      <c r="AQ224" s="273"/>
      <c r="AR224" s="273"/>
      <c r="AS224" s="273"/>
      <c r="AT224" s="273"/>
      <c r="AU224" s="273"/>
    </row>
    <row r="225" spans="3:47" ht="12.75">
      <c r="C225" s="273"/>
      <c r="D225" s="273"/>
      <c r="E225" s="273"/>
      <c r="F225" s="273"/>
      <c r="G225" s="273"/>
      <c r="H225" s="273"/>
      <c r="I225" s="273"/>
      <c r="J225" s="273"/>
      <c r="K225" s="273"/>
      <c r="L225" s="273"/>
      <c r="M225" s="273"/>
      <c r="N225" s="273"/>
      <c r="O225" s="273"/>
      <c r="P225" s="273"/>
      <c r="Q225" s="273"/>
      <c r="R225" s="273"/>
      <c r="S225" s="273"/>
      <c r="T225" s="273"/>
      <c r="U225" s="273"/>
      <c r="AM225" s="273"/>
      <c r="AN225" s="273"/>
      <c r="AO225" s="273"/>
      <c r="AP225" s="273"/>
      <c r="AQ225" s="273"/>
      <c r="AR225" s="273"/>
      <c r="AS225" s="273"/>
      <c r="AT225" s="273"/>
      <c r="AU225" s="273"/>
    </row>
    <row r="226" spans="3:47" ht="12.75">
      <c r="C226" s="273"/>
      <c r="D226" s="273"/>
      <c r="E226" s="273"/>
      <c r="F226" s="273"/>
      <c r="G226" s="273"/>
      <c r="H226" s="273"/>
      <c r="I226" s="273"/>
      <c r="J226" s="273"/>
      <c r="K226" s="273"/>
      <c r="L226" s="273"/>
      <c r="M226" s="273"/>
      <c r="N226" s="273"/>
      <c r="O226" s="273"/>
      <c r="P226" s="273"/>
      <c r="Q226" s="273"/>
      <c r="R226" s="273"/>
      <c r="S226" s="273"/>
      <c r="T226" s="273"/>
      <c r="U226" s="273"/>
      <c r="AM226" s="273"/>
      <c r="AN226" s="273"/>
      <c r="AO226" s="273"/>
      <c r="AP226" s="273"/>
      <c r="AQ226" s="273"/>
      <c r="AR226" s="273"/>
      <c r="AS226" s="273"/>
      <c r="AT226" s="273"/>
      <c r="AU226" s="273"/>
    </row>
    <row r="227" spans="3:47" ht="12.75">
      <c r="C227" s="273"/>
      <c r="D227" s="273"/>
      <c r="E227" s="273"/>
      <c r="F227" s="273"/>
      <c r="G227" s="273"/>
      <c r="H227" s="273"/>
      <c r="I227" s="273"/>
      <c r="J227" s="273"/>
      <c r="K227" s="273"/>
      <c r="L227" s="273"/>
      <c r="M227" s="273"/>
      <c r="N227" s="273"/>
      <c r="O227" s="273"/>
      <c r="P227" s="273"/>
      <c r="Q227" s="273"/>
      <c r="R227" s="273"/>
      <c r="S227" s="273"/>
      <c r="T227" s="273"/>
      <c r="U227" s="273"/>
      <c r="AM227" s="273"/>
      <c r="AN227" s="273"/>
      <c r="AO227" s="273"/>
      <c r="AP227" s="273"/>
      <c r="AQ227" s="273"/>
      <c r="AR227" s="273"/>
      <c r="AS227" s="273"/>
      <c r="AT227" s="273"/>
      <c r="AU227" s="273"/>
    </row>
    <row r="228" spans="3:47" ht="12.75">
      <c r="C228" s="273"/>
      <c r="D228" s="273"/>
      <c r="E228" s="273"/>
      <c r="F228" s="273"/>
      <c r="G228" s="273"/>
      <c r="H228" s="273"/>
      <c r="I228" s="273"/>
      <c r="J228" s="273"/>
      <c r="K228" s="273"/>
      <c r="L228" s="273"/>
      <c r="M228" s="273"/>
      <c r="N228" s="273"/>
      <c r="O228" s="273"/>
      <c r="P228" s="273"/>
      <c r="Q228" s="273"/>
      <c r="R228" s="273"/>
      <c r="S228" s="273"/>
      <c r="T228" s="273"/>
      <c r="U228" s="273"/>
      <c r="AM228" s="273"/>
      <c r="AN228" s="273"/>
      <c r="AO228" s="273"/>
      <c r="AP228" s="273"/>
      <c r="AQ228" s="273"/>
      <c r="AR228" s="273"/>
      <c r="AS228" s="273"/>
      <c r="AT228" s="273"/>
      <c r="AU228" s="273"/>
    </row>
    <row r="229" spans="3:47" ht="12.75">
      <c r="C229" s="273"/>
      <c r="D229" s="273"/>
      <c r="E229" s="273"/>
      <c r="F229" s="273"/>
      <c r="G229" s="273"/>
      <c r="H229" s="273"/>
      <c r="I229" s="273"/>
      <c r="J229" s="273"/>
      <c r="K229" s="273"/>
      <c r="L229" s="273"/>
      <c r="M229" s="273"/>
      <c r="N229" s="273"/>
      <c r="O229" s="273"/>
      <c r="P229" s="273"/>
      <c r="Q229" s="273"/>
      <c r="R229" s="273"/>
      <c r="S229" s="273"/>
      <c r="T229" s="273"/>
      <c r="U229" s="273"/>
      <c r="AM229" s="273"/>
      <c r="AN229" s="273"/>
      <c r="AO229" s="273"/>
      <c r="AP229" s="273"/>
      <c r="AQ229" s="273"/>
      <c r="AR229" s="273"/>
      <c r="AS229" s="273"/>
      <c r="AT229" s="273"/>
      <c r="AU229" s="273"/>
    </row>
    <row r="230" spans="3:47" ht="12.75">
      <c r="C230" s="273"/>
      <c r="D230" s="273"/>
      <c r="E230" s="273"/>
      <c r="F230" s="273"/>
      <c r="G230" s="273"/>
      <c r="H230" s="273"/>
      <c r="I230" s="273"/>
      <c r="J230" s="273"/>
      <c r="K230" s="273"/>
      <c r="L230" s="273"/>
      <c r="M230" s="273"/>
      <c r="N230" s="273"/>
      <c r="O230" s="273"/>
      <c r="P230" s="273"/>
      <c r="Q230" s="273"/>
      <c r="R230" s="273"/>
      <c r="S230" s="273"/>
      <c r="T230" s="273"/>
      <c r="U230" s="273"/>
      <c r="AM230" s="273"/>
      <c r="AN230" s="273"/>
      <c r="AO230" s="273"/>
      <c r="AP230" s="273"/>
      <c r="AQ230" s="273"/>
      <c r="AR230" s="273"/>
      <c r="AS230" s="273"/>
      <c r="AT230" s="273"/>
      <c r="AU230" s="273"/>
    </row>
    <row r="231" spans="3:47" ht="12.75">
      <c r="C231" s="273"/>
      <c r="D231" s="273"/>
      <c r="E231" s="273"/>
      <c r="F231" s="273"/>
      <c r="G231" s="273"/>
      <c r="H231" s="273"/>
      <c r="I231" s="273"/>
      <c r="J231" s="273"/>
      <c r="K231" s="273"/>
      <c r="L231" s="273"/>
      <c r="M231" s="273"/>
      <c r="N231" s="273"/>
      <c r="O231" s="273"/>
      <c r="P231" s="273"/>
      <c r="Q231" s="273"/>
      <c r="R231" s="273"/>
      <c r="S231" s="273"/>
      <c r="T231" s="273"/>
      <c r="U231" s="273"/>
      <c r="AM231" s="273"/>
      <c r="AN231" s="273"/>
      <c r="AO231" s="273"/>
      <c r="AP231" s="273"/>
      <c r="AQ231" s="273"/>
      <c r="AR231" s="273"/>
      <c r="AS231" s="273"/>
      <c r="AT231" s="273"/>
      <c r="AU231" s="273"/>
    </row>
    <row r="232" spans="3:47" ht="12.75">
      <c r="C232" s="273"/>
      <c r="D232" s="273"/>
      <c r="E232" s="273"/>
      <c r="F232" s="273"/>
      <c r="G232" s="273"/>
      <c r="H232" s="273"/>
      <c r="I232" s="273"/>
      <c r="J232" s="273"/>
      <c r="K232" s="273"/>
      <c r="L232" s="273"/>
      <c r="M232" s="273"/>
      <c r="N232" s="273"/>
      <c r="O232" s="273"/>
      <c r="P232" s="273"/>
      <c r="Q232" s="273"/>
      <c r="R232" s="273"/>
      <c r="S232" s="273"/>
      <c r="T232" s="273"/>
      <c r="U232" s="273"/>
      <c r="AM232" s="273"/>
      <c r="AN232" s="273"/>
      <c r="AO232" s="273"/>
      <c r="AP232" s="273"/>
      <c r="AQ232" s="273"/>
      <c r="AR232" s="273"/>
      <c r="AS232" s="273"/>
      <c r="AT232" s="273"/>
      <c r="AU232" s="273"/>
    </row>
    <row r="233" spans="3:47" ht="12.75">
      <c r="C233" s="273"/>
      <c r="D233" s="273"/>
      <c r="E233" s="273"/>
      <c r="F233" s="273"/>
      <c r="G233" s="273"/>
      <c r="H233" s="273"/>
      <c r="I233" s="273"/>
      <c r="J233" s="273"/>
      <c r="K233" s="273"/>
      <c r="L233" s="273"/>
      <c r="M233" s="273"/>
      <c r="N233" s="273"/>
      <c r="O233" s="273"/>
      <c r="P233" s="273"/>
      <c r="Q233" s="273"/>
      <c r="R233" s="273"/>
      <c r="S233" s="273"/>
      <c r="T233" s="273"/>
      <c r="U233" s="273"/>
      <c r="AM233" s="273"/>
      <c r="AN233" s="273"/>
      <c r="AO233" s="273"/>
      <c r="AP233" s="273"/>
      <c r="AQ233" s="273"/>
      <c r="AR233" s="273"/>
      <c r="AS233" s="273"/>
      <c r="AT233" s="273"/>
      <c r="AU233" s="273"/>
    </row>
    <row r="234" spans="3:47" ht="12.75">
      <c r="C234" s="273"/>
      <c r="D234" s="273"/>
      <c r="E234" s="273"/>
      <c r="F234" s="273"/>
      <c r="G234" s="273"/>
      <c r="H234" s="273"/>
      <c r="I234" s="273"/>
      <c r="J234" s="273"/>
      <c r="K234" s="273"/>
      <c r="L234" s="273"/>
      <c r="M234" s="273"/>
      <c r="N234" s="273"/>
      <c r="O234" s="273"/>
      <c r="P234" s="273"/>
      <c r="Q234" s="273"/>
      <c r="R234" s="273"/>
      <c r="S234" s="273"/>
      <c r="T234" s="273"/>
      <c r="U234" s="273"/>
      <c r="AM234" s="273"/>
      <c r="AN234" s="273"/>
      <c r="AO234" s="273"/>
      <c r="AP234" s="273"/>
      <c r="AQ234" s="273"/>
      <c r="AR234" s="273"/>
      <c r="AS234" s="273"/>
      <c r="AT234" s="273"/>
      <c r="AU234" s="273"/>
    </row>
    <row r="235" spans="3:47" ht="12.75">
      <c r="C235" s="273"/>
      <c r="D235" s="273"/>
      <c r="E235" s="273"/>
      <c r="F235" s="273"/>
      <c r="G235" s="273"/>
      <c r="H235" s="273"/>
      <c r="I235" s="273"/>
      <c r="J235" s="273"/>
      <c r="K235" s="273"/>
      <c r="L235" s="273"/>
      <c r="M235" s="273"/>
      <c r="N235" s="273"/>
      <c r="O235" s="273"/>
      <c r="P235" s="273"/>
      <c r="Q235" s="273"/>
      <c r="R235" s="273"/>
      <c r="S235" s="273"/>
      <c r="T235" s="273"/>
      <c r="U235" s="273"/>
      <c r="AM235" s="273"/>
      <c r="AN235" s="273"/>
      <c r="AO235" s="273"/>
      <c r="AP235" s="273"/>
      <c r="AQ235" s="273"/>
      <c r="AR235" s="273"/>
      <c r="AS235" s="273"/>
      <c r="AT235" s="273"/>
      <c r="AU235" s="273"/>
    </row>
    <row r="236" spans="3:47" ht="12.75">
      <c r="C236" s="273"/>
      <c r="D236" s="273"/>
      <c r="E236" s="273"/>
      <c r="F236" s="273"/>
      <c r="G236" s="273"/>
      <c r="H236" s="273"/>
      <c r="I236" s="273"/>
      <c r="J236" s="273"/>
      <c r="K236" s="273"/>
      <c r="L236" s="273"/>
      <c r="M236" s="273"/>
      <c r="N236" s="273"/>
      <c r="O236" s="273"/>
      <c r="P236" s="273"/>
      <c r="Q236" s="273"/>
      <c r="R236" s="273"/>
      <c r="S236" s="273"/>
      <c r="T236" s="273"/>
      <c r="U236" s="273"/>
      <c r="AM236" s="273"/>
      <c r="AN236" s="273"/>
      <c r="AO236" s="273"/>
      <c r="AP236" s="273"/>
      <c r="AQ236" s="273"/>
      <c r="AR236" s="273"/>
      <c r="AS236" s="273"/>
      <c r="AT236" s="273"/>
      <c r="AU236" s="273"/>
    </row>
    <row r="237" spans="3:47" ht="12.75">
      <c r="C237" s="273"/>
      <c r="D237" s="273"/>
      <c r="E237" s="273"/>
      <c r="F237" s="273"/>
      <c r="G237" s="273"/>
      <c r="H237" s="273"/>
      <c r="I237" s="273"/>
      <c r="J237" s="273"/>
      <c r="K237" s="273"/>
      <c r="L237" s="273"/>
      <c r="M237" s="273"/>
      <c r="N237" s="273"/>
      <c r="O237" s="273"/>
      <c r="P237" s="273"/>
      <c r="Q237" s="273"/>
      <c r="R237" s="273"/>
      <c r="S237" s="273"/>
      <c r="T237" s="273"/>
      <c r="U237" s="273"/>
      <c r="AM237" s="273"/>
      <c r="AN237" s="273"/>
      <c r="AO237" s="273"/>
      <c r="AP237" s="273"/>
      <c r="AQ237" s="273"/>
      <c r="AR237" s="273"/>
      <c r="AS237" s="273"/>
      <c r="AT237" s="273"/>
      <c r="AU237" s="273"/>
    </row>
    <row r="238" spans="3:47" ht="12.75">
      <c r="C238" s="273"/>
      <c r="D238" s="273"/>
      <c r="E238" s="273"/>
      <c r="F238" s="273"/>
      <c r="G238" s="273"/>
      <c r="H238" s="273"/>
      <c r="I238" s="273"/>
      <c r="J238" s="273"/>
      <c r="K238" s="273"/>
      <c r="L238" s="273"/>
      <c r="M238" s="273"/>
      <c r="N238" s="273"/>
      <c r="O238" s="273"/>
      <c r="P238" s="273"/>
      <c r="Q238" s="273"/>
      <c r="R238" s="273"/>
      <c r="S238" s="273"/>
      <c r="T238" s="273"/>
      <c r="U238" s="273"/>
      <c r="AM238" s="273"/>
      <c r="AN238" s="273"/>
      <c r="AO238" s="273"/>
      <c r="AP238" s="273"/>
      <c r="AQ238" s="273"/>
      <c r="AR238" s="273"/>
      <c r="AS238" s="273"/>
      <c r="AT238" s="273"/>
      <c r="AU238" s="273"/>
    </row>
    <row r="239" spans="3:47" ht="12.75">
      <c r="C239" s="273"/>
      <c r="D239" s="273"/>
      <c r="E239" s="273"/>
      <c r="F239" s="273"/>
      <c r="G239" s="273"/>
      <c r="H239" s="273"/>
      <c r="I239" s="273"/>
      <c r="J239" s="273"/>
      <c r="K239" s="273"/>
      <c r="L239" s="273"/>
      <c r="M239" s="273"/>
      <c r="N239" s="273"/>
      <c r="O239" s="273"/>
      <c r="P239" s="273"/>
      <c r="Q239" s="273"/>
      <c r="R239" s="273"/>
      <c r="S239" s="273"/>
      <c r="T239" s="273"/>
      <c r="U239" s="273"/>
      <c r="AM239" s="273"/>
      <c r="AN239" s="273"/>
      <c r="AO239" s="273"/>
      <c r="AP239" s="273"/>
      <c r="AQ239" s="273"/>
      <c r="AR239" s="273"/>
      <c r="AS239" s="273"/>
      <c r="AT239" s="273"/>
      <c r="AU239" s="273"/>
    </row>
    <row r="240" spans="3:47" ht="12.75">
      <c r="C240" s="273"/>
      <c r="D240" s="273"/>
      <c r="E240" s="273"/>
      <c r="F240" s="273"/>
      <c r="G240" s="273"/>
      <c r="H240" s="273"/>
      <c r="I240" s="273"/>
      <c r="J240" s="273"/>
      <c r="K240" s="273"/>
      <c r="L240" s="273"/>
      <c r="M240" s="273"/>
      <c r="N240" s="273"/>
      <c r="O240" s="273"/>
      <c r="P240" s="273"/>
      <c r="Q240" s="273"/>
      <c r="R240" s="273"/>
      <c r="S240" s="273"/>
      <c r="T240" s="273"/>
      <c r="U240" s="273"/>
      <c r="AM240" s="273"/>
      <c r="AN240" s="273"/>
      <c r="AO240" s="273"/>
      <c r="AP240" s="273"/>
      <c r="AQ240" s="273"/>
      <c r="AR240" s="273"/>
      <c r="AS240" s="273"/>
      <c r="AT240" s="273"/>
      <c r="AU240" s="273"/>
    </row>
    <row r="241" spans="3:47" ht="12.75">
      <c r="C241" s="273"/>
      <c r="D241" s="273"/>
      <c r="E241" s="273"/>
      <c r="F241" s="273"/>
      <c r="G241" s="273"/>
      <c r="H241" s="273"/>
      <c r="I241" s="273"/>
      <c r="J241" s="273"/>
      <c r="K241" s="273"/>
      <c r="L241" s="273"/>
      <c r="M241" s="273"/>
      <c r="N241" s="273"/>
      <c r="O241" s="273"/>
      <c r="P241" s="273"/>
      <c r="Q241" s="273"/>
      <c r="R241" s="273"/>
      <c r="S241" s="273"/>
      <c r="T241" s="273"/>
      <c r="U241" s="273"/>
      <c r="AM241" s="273"/>
      <c r="AN241" s="273"/>
      <c r="AO241" s="273"/>
      <c r="AP241" s="273"/>
      <c r="AQ241" s="273"/>
      <c r="AR241" s="273"/>
      <c r="AS241" s="273"/>
      <c r="AT241" s="273"/>
      <c r="AU241" s="273"/>
    </row>
    <row r="242" spans="3:47" ht="12.75">
      <c r="C242" s="273"/>
      <c r="D242" s="273"/>
      <c r="E242" s="273"/>
      <c r="F242" s="273"/>
      <c r="G242" s="273"/>
      <c r="H242" s="273"/>
      <c r="I242" s="273"/>
      <c r="J242" s="273"/>
      <c r="K242" s="273"/>
      <c r="L242" s="273"/>
      <c r="M242" s="273"/>
      <c r="N242" s="273"/>
      <c r="O242" s="273"/>
      <c r="P242" s="273"/>
      <c r="Q242" s="273"/>
      <c r="R242" s="273"/>
      <c r="S242" s="273"/>
      <c r="T242" s="273"/>
      <c r="U242" s="273"/>
      <c r="AM242" s="273"/>
      <c r="AN242" s="273"/>
      <c r="AO242" s="273"/>
      <c r="AP242" s="273"/>
      <c r="AQ242" s="273"/>
      <c r="AR242" s="273"/>
      <c r="AS242" s="273"/>
      <c r="AT242" s="273"/>
      <c r="AU242" s="273"/>
    </row>
    <row r="243" spans="3:47" ht="12.75">
      <c r="C243" s="273"/>
      <c r="D243" s="273"/>
      <c r="E243" s="273"/>
      <c r="F243" s="273"/>
      <c r="G243" s="273"/>
      <c r="H243" s="273"/>
      <c r="I243" s="273"/>
      <c r="J243" s="273"/>
      <c r="K243" s="273"/>
      <c r="L243" s="273"/>
      <c r="M243" s="273"/>
      <c r="N243" s="273"/>
      <c r="O243" s="273"/>
      <c r="P243" s="273"/>
      <c r="Q243" s="273"/>
      <c r="R243" s="273"/>
      <c r="S243" s="273"/>
      <c r="T243" s="273"/>
      <c r="U243" s="273"/>
      <c r="AM243" s="273"/>
      <c r="AN243" s="273"/>
      <c r="AO243" s="273"/>
      <c r="AP243" s="273"/>
      <c r="AQ243" s="273"/>
      <c r="AR243" s="273"/>
      <c r="AS243" s="273"/>
      <c r="AT243" s="273"/>
      <c r="AU243" s="273"/>
    </row>
    <row r="244" spans="3:47" ht="12.75">
      <c r="C244" s="273"/>
      <c r="D244" s="273"/>
      <c r="E244" s="273"/>
      <c r="F244" s="273"/>
      <c r="G244" s="273"/>
      <c r="H244" s="273"/>
      <c r="I244" s="273"/>
      <c r="J244" s="273"/>
      <c r="K244" s="273"/>
      <c r="L244" s="273"/>
      <c r="M244" s="273"/>
      <c r="N244" s="273"/>
      <c r="O244" s="273"/>
      <c r="P244" s="273"/>
      <c r="Q244" s="273"/>
      <c r="R244" s="273"/>
      <c r="S244" s="273"/>
      <c r="T244" s="273"/>
      <c r="U244" s="273"/>
      <c r="AM244" s="273"/>
      <c r="AN244" s="273"/>
      <c r="AO244" s="273"/>
      <c r="AP244" s="273"/>
      <c r="AQ244" s="273"/>
      <c r="AR244" s="273"/>
      <c r="AS244" s="273"/>
      <c r="AT244" s="273"/>
      <c r="AU244" s="273"/>
    </row>
    <row r="245" spans="3:47" ht="12.75">
      <c r="C245" s="273"/>
      <c r="D245" s="273"/>
      <c r="E245" s="273"/>
      <c r="F245" s="273"/>
      <c r="G245" s="273"/>
      <c r="H245" s="273"/>
      <c r="I245" s="273"/>
      <c r="J245" s="273"/>
      <c r="K245" s="273"/>
      <c r="L245" s="273"/>
      <c r="M245" s="273"/>
      <c r="N245" s="273"/>
      <c r="O245" s="273"/>
      <c r="P245" s="273"/>
      <c r="Q245" s="273"/>
      <c r="R245" s="273"/>
      <c r="S245" s="273"/>
      <c r="T245" s="273"/>
      <c r="U245" s="273"/>
      <c r="AM245" s="273"/>
      <c r="AN245" s="273"/>
      <c r="AO245" s="273"/>
      <c r="AP245" s="273"/>
      <c r="AQ245" s="273"/>
      <c r="AR245" s="273"/>
      <c r="AS245" s="273"/>
      <c r="AT245" s="273"/>
      <c r="AU245" s="273"/>
    </row>
    <row r="246" spans="3:47" ht="12.75">
      <c r="C246" s="273"/>
      <c r="D246" s="273"/>
      <c r="E246" s="273"/>
      <c r="F246" s="273"/>
      <c r="G246" s="273"/>
      <c r="H246" s="273"/>
      <c r="I246" s="273"/>
      <c r="J246" s="273"/>
      <c r="K246" s="273"/>
      <c r="L246" s="273"/>
      <c r="M246" s="273"/>
      <c r="N246" s="273"/>
      <c r="O246" s="273"/>
      <c r="P246" s="273"/>
      <c r="Q246" s="273"/>
      <c r="R246" s="273"/>
      <c r="S246" s="273"/>
      <c r="T246" s="273"/>
      <c r="U246" s="273"/>
      <c r="AM246" s="273"/>
      <c r="AN246" s="273"/>
      <c r="AO246" s="273"/>
      <c r="AP246" s="273"/>
      <c r="AQ246" s="273"/>
      <c r="AR246" s="273"/>
      <c r="AS246" s="273"/>
      <c r="AT246" s="273"/>
      <c r="AU246" s="273"/>
    </row>
    <row r="247" spans="3:47" ht="12.75">
      <c r="C247" s="273"/>
      <c r="D247" s="273"/>
      <c r="E247" s="273"/>
      <c r="F247" s="273"/>
      <c r="G247" s="273"/>
      <c r="H247" s="273"/>
      <c r="I247" s="273"/>
      <c r="J247" s="273"/>
      <c r="K247" s="273"/>
      <c r="L247" s="273"/>
      <c r="M247" s="273"/>
      <c r="N247" s="273"/>
      <c r="O247" s="273"/>
      <c r="P247" s="273"/>
      <c r="Q247" s="273"/>
      <c r="R247" s="273"/>
      <c r="S247" s="273"/>
      <c r="T247" s="273"/>
      <c r="U247" s="273"/>
      <c r="AM247" s="273"/>
      <c r="AN247" s="273"/>
      <c r="AO247" s="273"/>
      <c r="AP247" s="273"/>
      <c r="AQ247" s="273"/>
      <c r="AR247" s="273"/>
      <c r="AS247" s="273"/>
      <c r="AT247" s="273"/>
      <c r="AU247" s="273"/>
    </row>
    <row r="248" spans="3:47" ht="12.75">
      <c r="C248" s="273"/>
      <c r="D248" s="273"/>
      <c r="E248" s="273"/>
      <c r="F248" s="273"/>
      <c r="G248" s="273"/>
      <c r="H248" s="273"/>
      <c r="I248" s="273"/>
      <c r="J248" s="273"/>
      <c r="K248" s="273"/>
      <c r="L248" s="273"/>
      <c r="M248" s="273"/>
      <c r="N248" s="273"/>
      <c r="O248" s="273"/>
      <c r="P248" s="273"/>
      <c r="Q248" s="273"/>
      <c r="R248" s="273"/>
      <c r="S248" s="273"/>
      <c r="T248" s="273"/>
      <c r="U248" s="273"/>
      <c r="AM248" s="273"/>
      <c r="AN248" s="273"/>
      <c r="AO248" s="273"/>
      <c r="AP248" s="273"/>
      <c r="AQ248" s="273"/>
      <c r="AR248" s="273"/>
      <c r="AS248" s="273"/>
      <c r="AT248" s="273"/>
      <c r="AU248" s="273"/>
    </row>
    <row r="249" spans="3:47" ht="12.75">
      <c r="C249" s="273"/>
      <c r="D249" s="273"/>
      <c r="E249" s="273"/>
      <c r="F249" s="273"/>
      <c r="G249" s="273"/>
      <c r="H249" s="273"/>
      <c r="I249" s="273"/>
      <c r="J249" s="273"/>
      <c r="K249" s="273"/>
      <c r="L249" s="273"/>
      <c r="M249" s="273"/>
      <c r="N249" s="273"/>
      <c r="O249" s="273"/>
      <c r="P249" s="273"/>
      <c r="Q249" s="273"/>
      <c r="R249" s="273"/>
      <c r="S249" s="273"/>
      <c r="T249" s="273"/>
      <c r="U249" s="273"/>
      <c r="AM249" s="273"/>
      <c r="AN249" s="273"/>
      <c r="AO249" s="273"/>
      <c r="AP249" s="273"/>
      <c r="AQ249" s="273"/>
      <c r="AR249" s="273"/>
      <c r="AS249" s="273"/>
      <c r="AT249" s="273"/>
      <c r="AU249" s="273"/>
    </row>
    <row r="250" spans="3:47" ht="12.75">
      <c r="C250" s="273"/>
      <c r="D250" s="273"/>
      <c r="E250" s="273"/>
      <c r="F250" s="273"/>
      <c r="G250" s="273"/>
      <c r="H250" s="273"/>
      <c r="I250" s="273"/>
      <c r="J250" s="273"/>
      <c r="K250" s="273"/>
      <c r="L250" s="273"/>
      <c r="M250" s="273"/>
      <c r="N250" s="273"/>
      <c r="O250" s="273"/>
      <c r="P250" s="273"/>
      <c r="Q250" s="273"/>
      <c r="R250" s="273"/>
      <c r="S250" s="273"/>
      <c r="T250" s="273"/>
      <c r="U250" s="273"/>
      <c r="AM250" s="273"/>
      <c r="AN250" s="273"/>
      <c r="AO250" s="273"/>
      <c r="AP250" s="273"/>
      <c r="AQ250" s="273"/>
      <c r="AR250" s="273"/>
      <c r="AS250" s="273"/>
      <c r="AT250" s="273"/>
      <c r="AU250" s="273"/>
    </row>
    <row r="251" spans="3:47" ht="12.75">
      <c r="C251" s="273"/>
      <c r="D251" s="273"/>
      <c r="E251" s="273"/>
      <c r="F251" s="273"/>
      <c r="G251" s="273"/>
      <c r="H251" s="273"/>
      <c r="I251" s="273"/>
      <c r="J251" s="273"/>
      <c r="K251" s="273"/>
      <c r="L251" s="273"/>
      <c r="M251" s="273"/>
      <c r="N251" s="273"/>
      <c r="O251" s="273"/>
      <c r="P251" s="273"/>
      <c r="Q251" s="273"/>
      <c r="R251" s="273"/>
      <c r="S251" s="273"/>
      <c r="T251" s="273"/>
      <c r="U251" s="273"/>
      <c r="AM251" s="273"/>
      <c r="AN251" s="273"/>
      <c r="AO251" s="273"/>
      <c r="AP251" s="273"/>
      <c r="AQ251" s="273"/>
      <c r="AR251" s="273"/>
      <c r="AS251" s="273"/>
      <c r="AT251" s="273"/>
      <c r="AU251" s="273"/>
    </row>
    <row r="252" spans="3:47" ht="12.75">
      <c r="C252" s="273"/>
      <c r="D252" s="273"/>
      <c r="E252" s="273"/>
      <c r="F252" s="273"/>
      <c r="G252" s="273"/>
      <c r="H252" s="273"/>
      <c r="I252" s="273"/>
      <c r="J252" s="273"/>
      <c r="K252" s="273"/>
      <c r="L252" s="273"/>
      <c r="M252" s="273"/>
      <c r="N252" s="273"/>
      <c r="O252" s="273"/>
      <c r="P252" s="273"/>
      <c r="Q252" s="273"/>
      <c r="R252" s="273"/>
      <c r="S252" s="273"/>
      <c r="T252" s="273"/>
      <c r="U252" s="273"/>
      <c r="AM252" s="273"/>
      <c r="AN252" s="273"/>
      <c r="AO252" s="273"/>
      <c r="AP252" s="273"/>
      <c r="AQ252" s="273"/>
      <c r="AR252" s="273"/>
      <c r="AS252" s="273"/>
      <c r="AT252" s="273"/>
      <c r="AU252" s="273"/>
    </row>
    <row r="253" spans="3:47" ht="12.75">
      <c r="C253" s="273"/>
      <c r="D253" s="273"/>
      <c r="E253" s="273"/>
      <c r="F253" s="273"/>
      <c r="G253" s="273"/>
      <c r="H253" s="273"/>
      <c r="I253" s="273"/>
      <c r="J253" s="273"/>
      <c r="K253" s="273"/>
      <c r="L253" s="273"/>
      <c r="M253" s="273"/>
      <c r="N253" s="273"/>
      <c r="O253" s="273"/>
      <c r="P253" s="273"/>
      <c r="Q253" s="273"/>
      <c r="R253" s="273"/>
      <c r="S253" s="273"/>
      <c r="T253" s="273"/>
      <c r="U253" s="273"/>
      <c r="AM253" s="273"/>
      <c r="AN253" s="273"/>
      <c r="AO253" s="273"/>
      <c r="AP253" s="273"/>
      <c r="AQ253" s="273"/>
      <c r="AR253" s="273"/>
      <c r="AS253" s="273"/>
      <c r="AT253" s="273"/>
      <c r="AU253" s="273"/>
    </row>
    <row r="254" spans="3:47" ht="12.75">
      <c r="C254" s="273"/>
      <c r="D254" s="273"/>
      <c r="E254" s="273"/>
      <c r="F254" s="273"/>
      <c r="G254" s="273"/>
      <c r="H254" s="273"/>
      <c r="I254" s="273"/>
      <c r="J254" s="273"/>
      <c r="K254" s="273"/>
      <c r="L254" s="273"/>
      <c r="M254" s="273"/>
      <c r="N254" s="273"/>
      <c r="O254" s="273"/>
      <c r="P254" s="273"/>
      <c r="Q254" s="273"/>
      <c r="R254" s="273"/>
      <c r="S254" s="273"/>
      <c r="T254" s="273"/>
      <c r="U254" s="273"/>
      <c r="AM254" s="273"/>
      <c r="AN254" s="273"/>
      <c r="AO254" s="273"/>
      <c r="AP254" s="273"/>
      <c r="AQ254" s="273"/>
      <c r="AR254" s="273"/>
      <c r="AS254" s="273"/>
      <c r="AT254" s="273"/>
      <c r="AU254" s="273"/>
    </row>
    <row r="255" spans="3:47" ht="12.75">
      <c r="C255" s="273"/>
      <c r="D255" s="273"/>
      <c r="E255" s="273"/>
      <c r="F255" s="273"/>
      <c r="G255" s="273"/>
      <c r="H255" s="273"/>
      <c r="I255" s="273"/>
      <c r="J255" s="273"/>
      <c r="K255" s="273"/>
      <c r="L255" s="273"/>
      <c r="M255" s="273"/>
      <c r="N255" s="273"/>
      <c r="O255" s="273"/>
      <c r="P255" s="273"/>
      <c r="Q255" s="273"/>
      <c r="R255" s="273"/>
      <c r="S255" s="273"/>
      <c r="T255" s="273"/>
      <c r="U255" s="273"/>
      <c r="AM255" s="273"/>
      <c r="AN255" s="273"/>
      <c r="AO255" s="273"/>
      <c r="AP255" s="273"/>
      <c r="AQ255" s="273"/>
      <c r="AR255" s="273"/>
      <c r="AS255" s="273"/>
      <c r="AT255" s="273"/>
      <c r="AU255" s="273"/>
    </row>
    <row r="256" spans="3:47" ht="12.75">
      <c r="C256" s="273"/>
      <c r="D256" s="273"/>
      <c r="E256" s="273"/>
      <c r="F256" s="273"/>
      <c r="G256" s="273"/>
      <c r="H256" s="273"/>
      <c r="I256" s="273"/>
      <c r="J256" s="273"/>
      <c r="K256" s="273"/>
      <c r="L256" s="273"/>
      <c r="M256" s="273"/>
      <c r="N256" s="273"/>
      <c r="O256" s="273"/>
      <c r="P256" s="273"/>
      <c r="Q256" s="273"/>
      <c r="R256" s="273"/>
      <c r="S256" s="273"/>
      <c r="T256" s="273"/>
      <c r="U256" s="273"/>
      <c r="AM256" s="273"/>
      <c r="AN256" s="273"/>
      <c r="AO256" s="273"/>
      <c r="AP256" s="273"/>
      <c r="AQ256" s="273"/>
      <c r="AR256" s="273"/>
      <c r="AS256" s="273"/>
      <c r="AT256" s="273"/>
      <c r="AU256" s="273"/>
    </row>
    <row r="257" spans="3:47" ht="12.75">
      <c r="C257" s="273"/>
      <c r="D257" s="273"/>
      <c r="E257" s="273"/>
      <c r="F257" s="273"/>
      <c r="G257" s="273"/>
      <c r="H257" s="273"/>
      <c r="I257" s="273"/>
      <c r="J257" s="273"/>
      <c r="K257" s="273"/>
      <c r="L257" s="273"/>
      <c r="M257" s="273"/>
      <c r="N257" s="273"/>
      <c r="O257" s="273"/>
      <c r="P257" s="273"/>
      <c r="Q257" s="273"/>
      <c r="R257" s="273"/>
      <c r="S257" s="273"/>
      <c r="T257" s="273"/>
      <c r="U257" s="273"/>
      <c r="AM257" s="273"/>
      <c r="AN257" s="273"/>
      <c r="AO257" s="273"/>
      <c r="AP257" s="273"/>
      <c r="AQ257" s="273"/>
      <c r="AR257" s="273"/>
      <c r="AS257" s="273"/>
      <c r="AT257" s="273"/>
      <c r="AU257" s="273"/>
    </row>
    <row r="258" spans="3:47" ht="12.75">
      <c r="C258" s="273"/>
      <c r="D258" s="273"/>
      <c r="E258" s="273"/>
      <c r="F258" s="273"/>
      <c r="G258" s="273"/>
      <c r="H258" s="273"/>
      <c r="I258" s="273"/>
      <c r="J258" s="273"/>
      <c r="K258" s="273"/>
      <c r="L258" s="273"/>
      <c r="M258" s="273"/>
      <c r="N258" s="273"/>
      <c r="O258" s="273"/>
      <c r="P258" s="273"/>
      <c r="Q258" s="273"/>
      <c r="R258" s="273"/>
      <c r="S258" s="273"/>
      <c r="T258" s="273"/>
      <c r="U258" s="273"/>
      <c r="AM258" s="273"/>
      <c r="AN258" s="273"/>
      <c r="AO258" s="273"/>
      <c r="AP258" s="273"/>
      <c r="AQ258" s="273"/>
      <c r="AR258" s="273"/>
      <c r="AS258" s="273"/>
      <c r="AT258" s="273"/>
      <c r="AU258" s="273"/>
    </row>
    <row r="259" spans="3:47" ht="12.75">
      <c r="C259" s="273"/>
      <c r="D259" s="273"/>
      <c r="E259" s="273"/>
      <c r="F259" s="273"/>
      <c r="G259" s="273"/>
      <c r="H259" s="273"/>
      <c r="I259" s="273"/>
      <c r="J259" s="273"/>
      <c r="K259" s="273"/>
      <c r="L259" s="273"/>
      <c r="M259" s="273"/>
      <c r="N259" s="273"/>
      <c r="O259" s="273"/>
      <c r="P259" s="273"/>
      <c r="Q259" s="273"/>
      <c r="R259" s="273"/>
      <c r="S259" s="273"/>
      <c r="T259" s="273"/>
      <c r="U259" s="273"/>
      <c r="AM259" s="273"/>
      <c r="AN259" s="273"/>
      <c r="AO259" s="273"/>
      <c r="AP259" s="273"/>
      <c r="AQ259" s="273"/>
      <c r="AR259" s="273"/>
      <c r="AS259" s="273"/>
      <c r="AT259" s="273"/>
      <c r="AU259" s="273"/>
    </row>
    <row r="260" spans="3:47" ht="12.75">
      <c r="C260" s="273"/>
      <c r="D260" s="273"/>
      <c r="E260" s="273"/>
      <c r="F260" s="273"/>
      <c r="G260" s="273"/>
      <c r="H260" s="273"/>
      <c r="I260" s="273"/>
      <c r="J260" s="273"/>
      <c r="K260" s="273"/>
      <c r="L260" s="273"/>
      <c r="M260" s="273"/>
      <c r="N260" s="273"/>
      <c r="O260" s="273"/>
      <c r="P260" s="273"/>
      <c r="Q260" s="273"/>
      <c r="R260" s="273"/>
      <c r="S260" s="273"/>
      <c r="T260" s="273"/>
      <c r="U260" s="273"/>
      <c r="AM260" s="273"/>
      <c r="AN260" s="273"/>
      <c r="AO260" s="273"/>
      <c r="AP260" s="273"/>
      <c r="AQ260" s="273"/>
      <c r="AR260" s="273"/>
      <c r="AS260" s="273"/>
      <c r="AT260" s="273"/>
      <c r="AU260" s="273"/>
    </row>
    <row r="261" spans="3:47" ht="12.75">
      <c r="C261" s="273"/>
      <c r="D261" s="273"/>
      <c r="E261" s="273"/>
      <c r="F261" s="273"/>
      <c r="G261" s="273"/>
      <c r="H261" s="273"/>
      <c r="I261" s="273"/>
      <c r="J261" s="273"/>
      <c r="K261" s="273"/>
      <c r="L261" s="273"/>
      <c r="M261" s="273"/>
      <c r="N261" s="273"/>
      <c r="O261" s="273"/>
      <c r="P261" s="273"/>
      <c r="Q261" s="273"/>
      <c r="R261" s="273"/>
      <c r="S261" s="273"/>
      <c r="T261" s="273"/>
      <c r="U261" s="273"/>
      <c r="AM261" s="273"/>
      <c r="AN261" s="273"/>
      <c r="AO261" s="273"/>
      <c r="AP261" s="273"/>
      <c r="AQ261" s="273"/>
      <c r="AR261" s="273"/>
      <c r="AS261" s="273"/>
      <c r="AT261" s="273"/>
      <c r="AU261" s="273"/>
    </row>
    <row r="262" spans="3:47" ht="12.75">
      <c r="C262" s="273"/>
      <c r="D262" s="273"/>
      <c r="E262" s="273"/>
      <c r="F262" s="273"/>
      <c r="G262" s="273"/>
      <c r="H262" s="273"/>
      <c r="I262" s="273"/>
      <c r="J262" s="273"/>
      <c r="K262" s="273"/>
      <c r="L262" s="273"/>
      <c r="M262" s="273"/>
      <c r="N262" s="273"/>
      <c r="O262" s="273"/>
      <c r="P262" s="273"/>
      <c r="Q262" s="273"/>
      <c r="R262" s="273"/>
      <c r="S262" s="273"/>
      <c r="T262" s="273"/>
      <c r="U262" s="273"/>
      <c r="AM262" s="273"/>
      <c r="AN262" s="273"/>
      <c r="AO262" s="273"/>
      <c r="AP262" s="273"/>
      <c r="AQ262" s="273"/>
      <c r="AR262" s="273"/>
      <c r="AS262" s="273"/>
      <c r="AT262" s="273"/>
      <c r="AU262" s="273"/>
    </row>
    <row r="263" spans="3:47" ht="12.75">
      <c r="C263" s="273"/>
      <c r="D263" s="273"/>
      <c r="E263" s="273"/>
      <c r="F263" s="273"/>
      <c r="G263" s="273"/>
      <c r="H263" s="273"/>
      <c r="I263" s="273"/>
      <c r="J263" s="273"/>
      <c r="K263" s="273"/>
      <c r="L263" s="273"/>
      <c r="M263" s="273"/>
      <c r="N263" s="273"/>
      <c r="O263" s="273"/>
      <c r="P263" s="273"/>
      <c r="Q263" s="273"/>
      <c r="R263" s="273"/>
      <c r="S263" s="273"/>
      <c r="T263" s="273"/>
      <c r="U263" s="273"/>
      <c r="AM263" s="273"/>
      <c r="AN263" s="273"/>
      <c r="AO263" s="273"/>
      <c r="AP263" s="273"/>
      <c r="AQ263" s="273"/>
      <c r="AR263" s="273"/>
      <c r="AS263" s="273"/>
      <c r="AT263" s="273"/>
      <c r="AU263" s="273"/>
    </row>
    <row r="264" spans="3:47" ht="12.75">
      <c r="C264" s="273"/>
      <c r="D264" s="273"/>
      <c r="E264" s="273"/>
      <c r="F264" s="273"/>
      <c r="G264" s="273"/>
      <c r="H264" s="273"/>
      <c r="I264" s="273"/>
      <c r="J264" s="273"/>
      <c r="K264" s="273"/>
      <c r="L264" s="273"/>
      <c r="M264" s="273"/>
      <c r="N264" s="273"/>
      <c r="O264" s="273"/>
      <c r="P264" s="273"/>
      <c r="Q264" s="273"/>
      <c r="R264" s="273"/>
      <c r="S264" s="273"/>
      <c r="T264" s="273"/>
      <c r="U264" s="273"/>
      <c r="AM264" s="273"/>
      <c r="AN264" s="273"/>
      <c r="AO264" s="273"/>
      <c r="AP264" s="273"/>
      <c r="AQ264" s="273"/>
      <c r="AR264" s="273"/>
      <c r="AS264" s="273"/>
      <c r="AT264" s="273"/>
      <c r="AU264" s="273"/>
    </row>
    <row r="265" spans="3:47" ht="12.75">
      <c r="C265" s="273"/>
      <c r="D265" s="273"/>
      <c r="E265" s="273"/>
      <c r="F265" s="273"/>
      <c r="G265" s="273"/>
      <c r="H265" s="273"/>
      <c r="I265" s="273"/>
      <c r="J265" s="273"/>
      <c r="K265" s="273"/>
      <c r="L265" s="273"/>
      <c r="M265" s="273"/>
      <c r="N265" s="273"/>
      <c r="O265" s="273"/>
      <c r="P265" s="273"/>
      <c r="Q265" s="273"/>
      <c r="R265" s="273"/>
      <c r="S265" s="273"/>
      <c r="T265" s="273"/>
      <c r="U265" s="273"/>
      <c r="AM265" s="273"/>
      <c r="AN265" s="273"/>
      <c r="AO265" s="273"/>
      <c r="AP265" s="273"/>
      <c r="AQ265" s="273"/>
      <c r="AR265" s="273"/>
      <c r="AS265" s="273"/>
      <c r="AT265" s="273"/>
      <c r="AU265" s="273"/>
    </row>
    <row r="266" spans="3:47" ht="12.75">
      <c r="C266" s="273"/>
      <c r="D266" s="273"/>
      <c r="E266" s="273"/>
      <c r="F266" s="273"/>
      <c r="G266" s="273"/>
      <c r="H266" s="273"/>
      <c r="I266" s="273"/>
      <c r="J266" s="273"/>
      <c r="K266" s="273"/>
      <c r="L266" s="273"/>
      <c r="M266" s="273"/>
      <c r="N266" s="273"/>
      <c r="O266" s="273"/>
      <c r="P266" s="273"/>
      <c r="Q266" s="273"/>
      <c r="R266" s="273"/>
      <c r="S266" s="273"/>
      <c r="T266" s="273"/>
      <c r="U266" s="273"/>
      <c r="AM266" s="273"/>
      <c r="AN266" s="273"/>
      <c r="AO266" s="273"/>
      <c r="AP266" s="273"/>
      <c r="AQ266" s="273"/>
      <c r="AR266" s="273"/>
      <c r="AS266" s="273"/>
      <c r="AT266" s="273"/>
      <c r="AU266" s="273"/>
    </row>
    <row r="267" spans="3:47" ht="12.75">
      <c r="C267" s="273"/>
      <c r="D267" s="273"/>
      <c r="E267" s="273"/>
      <c r="F267" s="273"/>
      <c r="G267" s="273"/>
      <c r="H267" s="273"/>
      <c r="I267" s="273"/>
      <c r="J267" s="273"/>
      <c r="K267" s="273"/>
      <c r="L267" s="273"/>
      <c r="M267" s="273"/>
      <c r="N267" s="273"/>
      <c r="O267" s="273"/>
      <c r="P267" s="273"/>
      <c r="Q267" s="273"/>
      <c r="R267" s="273"/>
      <c r="S267" s="273"/>
      <c r="T267" s="273"/>
      <c r="U267" s="273"/>
      <c r="AM267" s="273"/>
      <c r="AN267" s="273"/>
      <c r="AO267" s="273"/>
      <c r="AP267" s="273"/>
      <c r="AQ267" s="273"/>
      <c r="AR267" s="273"/>
      <c r="AS267" s="273"/>
      <c r="AT267" s="273"/>
      <c r="AU267" s="273"/>
    </row>
    <row r="268" spans="3:47" ht="12.75">
      <c r="C268" s="273"/>
      <c r="D268" s="273"/>
      <c r="E268" s="273"/>
      <c r="F268" s="273"/>
      <c r="G268" s="273"/>
      <c r="H268" s="273"/>
      <c r="I268" s="273"/>
      <c r="J268" s="273"/>
      <c r="K268" s="273"/>
      <c r="L268" s="273"/>
      <c r="M268" s="273"/>
      <c r="N268" s="273"/>
      <c r="O268" s="273"/>
      <c r="P268" s="273"/>
      <c r="Q268" s="273"/>
      <c r="R268" s="273"/>
      <c r="S268" s="273"/>
      <c r="T268" s="273"/>
      <c r="U268" s="273"/>
      <c r="AM268" s="273"/>
      <c r="AN268" s="273"/>
      <c r="AO268" s="273"/>
      <c r="AP268" s="273"/>
      <c r="AQ268" s="273"/>
      <c r="AR268" s="273"/>
      <c r="AS268" s="273"/>
      <c r="AT268" s="273"/>
      <c r="AU268" s="273"/>
    </row>
    <row r="269" spans="3:47" ht="12.75">
      <c r="C269" s="273"/>
      <c r="D269" s="273"/>
      <c r="E269" s="273"/>
      <c r="F269" s="273"/>
      <c r="G269" s="273"/>
      <c r="H269" s="273"/>
      <c r="I269" s="273"/>
      <c r="J269" s="273"/>
      <c r="K269" s="273"/>
      <c r="L269" s="273"/>
      <c r="M269" s="273"/>
      <c r="N269" s="273"/>
      <c r="O269" s="273"/>
      <c r="P269" s="273"/>
      <c r="Q269" s="273"/>
      <c r="R269" s="273"/>
      <c r="S269" s="273"/>
      <c r="T269" s="273"/>
      <c r="U269" s="273"/>
      <c r="AM269" s="273"/>
      <c r="AN269" s="273"/>
      <c r="AO269" s="273"/>
      <c r="AP269" s="273"/>
      <c r="AQ269" s="273"/>
      <c r="AR269" s="273"/>
      <c r="AS269" s="273"/>
      <c r="AT269" s="273"/>
      <c r="AU269" s="273"/>
    </row>
    <row r="270" spans="3:47" ht="12.75">
      <c r="C270" s="273"/>
      <c r="D270" s="273"/>
      <c r="E270" s="273"/>
      <c r="F270" s="273"/>
      <c r="G270" s="273"/>
      <c r="H270" s="273"/>
      <c r="I270" s="273"/>
      <c r="J270" s="273"/>
      <c r="K270" s="273"/>
      <c r="L270" s="273"/>
      <c r="M270" s="273"/>
      <c r="N270" s="273"/>
      <c r="O270" s="273"/>
      <c r="P270" s="273"/>
      <c r="Q270" s="273"/>
      <c r="R270" s="273"/>
      <c r="S270" s="273"/>
      <c r="T270" s="273"/>
      <c r="U270" s="273"/>
      <c r="AM270" s="273"/>
      <c r="AN270" s="273"/>
      <c r="AO270" s="273"/>
      <c r="AP270" s="273"/>
      <c r="AQ270" s="273"/>
      <c r="AR270" s="273"/>
      <c r="AS270" s="273"/>
      <c r="AT270" s="273"/>
      <c r="AU270" s="273"/>
    </row>
    <row r="271" spans="3:47" ht="12.75">
      <c r="C271" s="273"/>
      <c r="D271" s="273"/>
      <c r="E271" s="273"/>
      <c r="F271" s="273"/>
      <c r="G271" s="273"/>
      <c r="H271" s="273"/>
      <c r="I271" s="273"/>
      <c r="J271" s="273"/>
      <c r="K271" s="273"/>
      <c r="L271" s="273"/>
      <c r="M271" s="273"/>
      <c r="N271" s="273"/>
      <c r="O271" s="273"/>
      <c r="P271" s="273"/>
      <c r="Q271" s="273"/>
      <c r="R271" s="273"/>
      <c r="S271" s="273"/>
      <c r="T271" s="273"/>
      <c r="U271" s="273"/>
      <c r="AM271" s="273"/>
      <c r="AN271" s="273"/>
      <c r="AO271" s="273"/>
      <c r="AP271" s="273"/>
      <c r="AQ271" s="273"/>
      <c r="AR271" s="273"/>
      <c r="AS271" s="273"/>
      <c r="AT271" s="273"/>
      <c r="AU271" s="273"/>
    </row>
    <row r="272" spans="3:47" ht="12.75">
      <c r="C272" s="273"/>
      <c r="D272" s="273"/>
      <c r="E272" s="273"/>
      <c r="F272" s="273"/>
      <c r="G272" s="273"/>
      <c r="H272" s="273"/>
      <c r="I272" s="273"/>
      <c r="J272" s="273"/>
      <c r="K272" s="273"/>
      <c r="L272" s="273"/>
      <c r="M272" s="273"/>
      <c r="N272" s="273"/>
      <c r="O272" s="273"/>
      <c r="P272" s="273"/>
      <c r="Q272" s="273"/>
      <c r="R272" s="273"/>
      <c r="S272" s="273"/>
      <c r="T272" s="273"/>
      <c r="U272" s="273"/>
      <c r="AM272" s="273"/>
      <c r="AN272" s="273"/>
      <c r="AO272" s="273"/>
      <c r="AP272" s="273"/>
      <c r="AQ272" s="273"/>
      <c r="AR272" s="273"/>
      <c r="AS272" s="273"/>
      <c r="AT272" s="273"/>
      <c r="AU272" s="273"/>
    </row>
    <row r="273" spans="3:47" ht="12.75">
      <c r="C273" s="273"/>
      <c r="D273" s="273"/>
      <c r="E273" s="273"/>
      <c r="F273" s="273"/>
      <c r="G273" s="273"/>
      <c r="H273" s="273"/>
      <c r="I273" s="273"/>
      <c r="J273" s="273"/>
      <c r="K273" s="273"/>
      <c r="L273" s="273"/>
      <c r="M273" s="273"/>
      <c r="N273" s="273"/>
      <c r="O273" s="273"/>
      <c r="P273" s="273"/>
      <c r="Q273" s="273"/>
      <c r="R273" s="273"/>
      <c r="S273" s="273"/>
      <c r="T273" s="273"/>
      <c r="U273" s="273"/>
      <c r="AM273" s="273"/>
      <c r="AN273" s="273"/>
      <c r="AO273" s="273"/>
      <c r="AP273" s="273"/>
      <c r="AQ273" s="273"/>
      <c r="AR273" s="273"/>
      <c r="AS273" s="273"/>
      <c r="AT273" s="273"/>
      <c r="AU273" s="273"/>
    </row>
    <row r="274" spans="3:47" ht="12.75">
      <c r="C274" s="273"/>
      <c r="D274" s="273"/>
      <c r="E274" s="273"/>
      <c r="F274" s="273"/>
      <c r="G274" s="273"/>
      <c r="H274" s="273"/>
      <c r="I274" s="273"/>
      <c r="J274" s="273"/>
      <c r="K274" s="273"/>
      <c r="L274" s="273"/>
      <c r="M274" s="273"/>
      <c r="N274" s="273"/>
      <c r="O274" s="273"/>
      <c r="P274" s="273"/>
      <c r="Q274" s="273"/>
      <c r="R274" s="273"/>
      <c r="S274" s="273"/>
      <c r="T274" s="273"/>
      <c r="U274" s="273"/>
      <c r="AM274" s="273"/>
      <c r="AN274" s="273"/>
      <c r="AO274" s="273"/>
      <c r="AP274" s="273"/>
      <c r="AQ274" s="273"/>
      <c r="AR274" s="273"/>
      <c r="AS274" s="273"/>
      <c r="AT274" s="273"/>
      <c r="AU274" s="273"/>
    </row>
    <row r="275" spans="3:47" ht="12.75">
      <c r="C275" s="273"/>
      <c r="D275" s="273"/>
      <c r="E275" s="273"/>
      <c r="F275" s="273"/>
      <c r="G275" s="273"/>
      <c r="H275" s="273"/>
      <c r="I275" s="273"/>
      <c r="J275" s="273"/>
      <c r="K275" s="273"/>
      <c r="L275" s="273"/>
      <c r="M275" s="273"/>
      <c r="N275" s="273"/>
      <c r="O275" s="273"/>
      <c r="P275" s="273"/>
      <c r="Q275" s="273"/>
      <c r="R275" s="273"/>
      <c r="S275" s="273"/>
      <c r="T275" s="273"/>
      <c r="U275" s="273"/>
      <c r="AM275" s="273"/>
      <c r="AN275" s="273"/>
      <c r="AO275" s="273"/>
      <c r="AP275" s="273"/>
      <c r="AQ275" s="273"/>
      <c r="AR275" s="273"/>
      <c r="AS275" s="273"/>
      <c r="AT275" s="273"/>
      <c r="AU275" s="273"/>
    </row>
    <row r="276" spans="3:47" ht="12.75">
      <c r="C276" s="273"/>
      <c r="D276" s="273"/>
      <c r="E276" s="273"/>
      <c r="F276" s="273"/>
      <c r="G276" s="273"/>
      <c r="H276" s="273"/>
      <c r="I276" s="273"/>
      <c r="J276" s="273"/>
      <c r="K276" s="273"/>
      <c r="L276" s="273"/>
      <c r="M276" s="273"/>
      <c r="N276" s="273"/>
      <c r="O276" s="273"/>
      <c r="P276" s="273"/>
      <c r="Q276" s="273"/>
      <c r="R276" s="273"/>
      <c r="S276" s="273"/>
      <c r="T276" s="273"/>
      <c r="U276" s="273"/>
      <c r="AM276" s="273"/>
      <c r="AN276" s="273"/>
      <c r="AO276" s="273"/>
      <c r="AP276" s="273"/>
      <c r="AQ276" s="273"/>
      <c r="AR276" s="273"/>
      <c r="AS276" s="273"/>
      <c r="AT276" s="273"/>
      <c r="AU276" s="273"/>
    </row>
    <row r="277" spans="3:47" ht="12.75">
      <c r="C277" s="273"/>
      <c r="D277" s="273"/>
      <c r="E277" s="273"/>
      <c r="F277" s="273"/>
      <c r="G277" s="273"/>
      <c r="H277" s="273"/>
      <c r="I277" s="273"/>
      <c r="J277" s="273"/>
      <c r="K277" s="273"/>
      <c r="L277" s="273"/>
      <c r="M277" s="273"/>
      <c r="N277" s="273"/>
      <c r="O277" s="273"/>
      <c r="P277" s="273"/>
      <c r="Q277" s="273"/>
      <c r="R277" s="273"/>
      <c r="S277" s="273"/>
      <c r="T277" s="273"/>
      <c r="U277" s="273"/>
      <c r="AM277" s="273"/>
      <c r="AN277" s="273"/>
      <c r="AO277" s="273"/>
      <c r="AP277" s="273"/>
      <c r="AQ277" s="273"/>
      <c r="AR277" s="273"/>
      <c r="AS277" s="273"/>
      <c r="AT277" s="273"/>
      <c r="AU277" s="273"/>
    </row>
    <row r="278" spans="3:47" ht="12.75">
      <c r="C278" s="273"/>
      <c r="D278" s="273"/>
      <c r="E278" s="273"/>
      <c r="F278" s="273"/>
      <c r="G278" s="273"/>
      <c r="H278" s="273"/>
      <c r="I278" s="273"/>
      <c r="J278" s="273"/>
      <c r="K278" s="273"/>
      <c r="L278" s="273"/>
      <c r="M278" s="273"/>
      <c r="N278" s="273"/>
      <c r="O278" s="273"/>
      <c r="P278" s="273"/>
      <c r="Q278" s="273"/>
      <c r="R278" s="273"/>
      <c r="S278" s="273"/>
      <c r="T278" s="273"/>
      <c r="U278" s="273"/>
      <c r="AM278" s="273"/>
      <c r="AN278" s="273"/>
      <c r="AO278" s="273"/>
      <c r="AP278" s="273"/>
      <c r="AQ278" s="273"/>
      <c r="AR278" s="273"/>
      <c r="AS278" s="273"/>
      <c r="AT278" s="273"/>
      <c r="AU278" s="273"/>
    </row>
    <row r="279" spans="3:47" ht="12.75">
      <c r="C279" s="273"/>
      <c r="D279" s="273"/>
      <c r="E279" s="273"/>
      <c r="F279" s="273"/>
      <c r="G279" s="273"/>
      <c r="H279" s="273"/>
      <c r="I279" s="273"/>
      <c r="J279" s="273"/>
      <c r="K279" s="273"/>
      <c r="L279" s="273"/>
      <c r="M279" s="273"/>
      <c r="N279" s="273"/>
      <c r="O279" s="273"/>
      <c r="P279" s="273"/>
      <c r="Q279" s="273"/>
      <c r="R279" s="273"/>
      <c r="S279" s="273"/>
      <c r="T279" s="273"/>
      <c r="U279" s="273"/>
      <c r="AM279" s="273"/>
      <c r="AN279" s="273"/>
      <c r="AO279" s="273"/>
      <c r="AP279" s="273"/>
      <c r="AQ279" s="273"/>
      <c r="AR279" s="273"/>
      <c r="AS279" s="273"/>
      <c r="AT279" s="273"/>
      <c r="AU279" s="273"/>
    </row>
    <row r="280" spans="3:47" ht="12.75">
      <c r="C280" s="273"/>
      <c r="D280" s="273"/>
      <c r="E280" s="273"/>
      <c r="F280" s="273"/>
      <c r="G280" s="273"/>
      <c r="H280" s="273"/>
      <c r="I280" s="273"/>
      <c r="J280" s="273"/>
      <c r="K280" s="273"/>
      <c r="L280" s="273"/>
      <c r="M280" s="273"/>
      <c r="N280" s="273"/>
      <c r="O280" s="273"/>
      <c r="P280" s="273"/>
      <c r="Q280" s="273"/>
      <c r="R280" s="273"/>
      <c r="S280" s="273"/>
      <c r="T280" s="273"/>
      <c r="U280" s="273"/>
      <c r="AM280" s="273"/>
      <c r="AN280" s="273"/>
      <c r="AO280" s="273"/>
      <c r="AP280" s="273"/>
      <c r="AQ280" s="273"/>
      <c r="AR280" s="273"/>
      <c r="AS280" s="273"/>
      <c r="AT280" s="273"/>
      <c r="AU280" s="273"/>
    </row>
    <row r="281" spans="3:47" ht="12.75">
      <c r="C281" s="273"/>
      <c r="D281" s="273"/>
      <c r="E281" s="273"/>
      <c r="F281" s="273"/>
      <c r="G281" s="273"/>
      <c r="H281" s="273"/>
      <c r="I281" s="273"/>
      <c r="J281" s="273"/>
      <c r="K281" s="273"/>
      <c r="L281" s="273"/>
      <c r="M281" s="273"/>
      <c r="N281" s="273"/>
      <c r="O281" s="273"/>
      <c r="P281" s="273"/>
      <c r="Q281" s="273"/>
      <c r="R281" s="273"/>
      <c r="S281" s="273"/>
      <c r="T281" s="273"/>
      <c r="U281" s="273"/>
      <c r="AM281" s="273"/>
      <c r="AN281" s="273"/>
      <c r="AO281" s="273"/>
      <c r="AP281" s="273"/>
      <c r="AQ281" s="273"/>
      <c r="AR281" s="273"/>
      <c r="AS281" s="273"/>
      <c r="AT281" s="273"/>
      <c r="AU281" s="273"/>
    </row>
    <row r="282" spans="3:47" ht="12.75">
      <c r="C282" s="273"/>
      <c r="D282" s="273"/>
      <c r="E282" s="273"/>
      <c r="F282" s="273"/>
      <c r="G282" s="273"/>
      <c r="H282" s="273"/>
      <c r="I282" s="273"/>
      <c r="J282" s="273"/>
      <c r="K282" s="273"/>
      <c r="L282" s="273"/>
      <c r="M282" s="273"/>
      <c r="N282" s="273"/>
      <c r="O282" s="273"/>
      <c r="P282" s="273"/>
      <c r="Q282" s="273"/>
      <c r="R282" s="273"/>
      <c r="S282" s="273"/>
      <c r="T282" s="273"/>
      <c r="U282" s="273"/>
      <c r="AM282" s="273"/>
      <c r="AN282" s="273"/>
      <c r="AO282" s="273"/>
      <c r="AP282" s="273"/>
      <c r="AQ282" s="273"/>
      <c r="AR282" s="273"/>
      <c r="AS282" s="273"/>
      <c r="AT282" s="273"/>
      <c r="AU282" s="273"/>
    </row>
    <row r="283" spans="3:47" ht="12.75">
      <c r="C283" s="273"/>
      <c r="D283" s="273"/>
      <c r="E283" s="273"/>
      <c r="F283" s="273"/>
      <c r="G283" s="273"/>
      <c r="H283" s="273"/>
      <c r="I283" s="273"/>
      <c r="J283" s="273"/>
      <c r="K283" s="273"/>
      <c r="L283" s="273"/>
      <c r="M283" s="273"/>
      <c r="N283" s="273"/>
      <c r="O283" s="273"/>
      <c r="P283" s="273"/>
      <c r="Q283" s="273"/>
      <c r="R283" s="273"/>
      <c r="S283" s="273"/>
      <c r="T283" s="273"/>
      <c r="U283" s="273"/>
      <c r="AM283" s="273"/>
      <c r="AN283" s="273"/>
      <c r="AO283" s="273"/>
      <c r="AP283" s="273"/>
      <c r="AQ283" s="273"/>
      <c r="AR283" s="273"/>
      <c r="AS283" s="273"/>
      <c r="AT283" s="273"/>
      <c r="AU283" s="273"/>
    </row>
    <row r="284" spans="3:47" ht="12.75">
      <c r="C284" s="273"/>
      <c r="D284" s="273"/>
      <c r="E284" s="273"/>
      <c r="F284" s="273"/>
      <c r="G284" s="273"/>
      <c r="H284" s="273"/>
      <c r="I284" s="273"/>
      <c r="J284" s="273"/>
      <c r="K284" s="273"/>
      <c r="L284" s="273"/>
      <c r="M284" s="273"/>
      <c r="N284" s="273"/>
      <c r="O284" s="273"/>
      <c r="P284" s="273"/>
      <c r="Q284" s="273"/>
      <c r="R284" s="273"/>
      <c r="S284" s="273"/>
      <c r="T284" s="273"/>
      <c r="U284" s="273"/>
      <c r="AM284" s="273"/>
      <c r="AN284" s="273"/>
      <c r="AO284" s="273"/>
      <c r="AP284" s="273"/>
      <c r="AQ284" s="273"/>
      <c r="AR284" s="273"/>
      <c r="AS284" s="273"/>
      <c r="AT284" s="273"/>
      <c r="AU284" s="273"/>
    </row>
    <row r="285" spans="3:47" ht="12.75">
      <c r="C285" s="273"/>
      <c r="D285" s="273"/>
      <c r="E285" s="273"/>
      <c r="F285" s="273"/>
      <c r="G285" s="273"/>
      <c r="H285" s="273"/>
      <c r="I285" s="273"/>
      <c r="J285" s="273"/>
      <c r="K285" s="273"/>
      <c r="L285" s="273"/>
      <c r="M285" s="273"/>
      <c r="N285" s="273"/>
      <c r="O285" s="273"/>
      <c r="P285" s="273"/>
      <c r="Q285" s="273"/>
      <c r="R285" s="273"/>
      <c r="S285" s="273"/>
      <c r="T285" s="273"/>
      <c r="U285" s="273"/>
      <c r="AM285" s="273"/>
      <c r="AN285" s="273"/>
      <c r="AO285" s="273"/>
      <c r="AP285" s="273"/>
      <c r="AQ285" s="273"/>
      <c r="AR285" s="273"/>
      <c r="AS285" s="273"/>
      <c r="AT285" s="273"/>
      <c r="AU285" s="273"/>
    </row>
    <row r="286" spans="3:47" ht="12.75">
      <c r="C286" s="273"/>
      <c r="D286" s="273"/>
      <c r="E286" s="273"/>
      <c r="F286" s="273"/>
      <c r="G286" s="273"/>
      <c r="H286" s="273"/>
      <c r="I286" s="273"/>
      <c r="J286" s="273"/>
      <c r="K286" s="273"/>
      <c r="L286" s="273"/>
      <c r="M286" s="273"/>
      <c r="N286" s="273"/>
      <c r="O286" s="273"/>
      <c r="P286" s="273"/>
      <c r="Q286" s="273"/>
      <c r="R286" s="273"/>
      <c r="S286" s="273"/>
      <c r="T286" s="273"/>
      <c r="U286" s="273"/>
      <c r="AM286" s="273"/>
      <c r="AN286" s="273"/>
      <c r="AO286" s="273"/>
      <c r="AP286" s="273"/>
      <c r="AQ286" s="273"/>
      <c r="AR286" s="273"/>
      <c r="AS286" s="273"/>
      <c r="AT286" s="273"/>
      <c r="AU286" s="273"/>
    </row>
    <row r="287" spans="3:47" ht="12.75">
      <c r="C287" s="273"/>
      <c r="D287" s="273"/>
      <c r="E287" s="273"/>
      <c r="F287" s="273"/>
      <c r="G287" s="273"/>
      <c r="H287" s="273"/>
      <c r="I287" s="273"/>
      <c r="J287" s="273"/>
      <c r="K287" s="273"/>
      <c r="L287" s="273"/>
      <c r="M287" s="273"/>
      <c r="N287" s="273"/>
      <c r="O287" s="273"/>
      <c r="P287" s="273"/>
      <c r="Q287" s="273"/>
      <c r="R287" s="273"/>
      <c r="S287" s="273"/>
      <c r="T287" s="273"/>
      <c r="U287" s="273"/>
      <c r="AM287" s="273"/>
      <c r="AN287" s="273"/>
      <c r="AO287" s="273"/>
      <c r="AP287" s="273"/>
      <c r="AQ287" s="273"/>
      <c r="AR287" s="273"/>
      <c r="AS287" s="273"/>
      <c r="AT287" s="273"/>
      <c r="AU287" s="273"/>
    </row>
    <row r="288" spans="3:47" ht="12.75">
      <c r="C288" s="273"/>
      <c r="D288" s="273"/>
      <c r="E288" s="273"/>
      <c r="F288" s="273"/>
      <c r="G288" s="273"/>
      <c r="H288" s="273"/>
      <c r="I288" s="273"/>
      <c r="J288" s="273"/>
      <c r="K288" s="273"/>
      <c r="L288" s="273"/>
      <c r="M288" s="273"/>
      <c r="N288" s="273"/>
      <c r="O288" s="273"/>
      <c r="P288" s="273"/>
      <c r="Q288" s="273"/>
      <c r="R288" s="273"/>
      <c r="S288" s="273"/>
      <c r="T288" s="273"/>
      <c r="U288" s="273"/>
      <c r="AM288" s="273"/>
      <c r="AN288" s="273"/>
      <c r="AO288" s="273"/>
      <c r="AP288" s="273"/>
      <c r="AQ288" s="273"/>
      <c r="AR288" s="273"/>
      <c r="AS288" s="273"/>
      <c r="AT288" s="273"/>
      <c r="AU288" s="273"/>
    </row>
    <row r="289" spans="3:47" ht="12.75">
      <c r="C289" s="273"/>
      <c r="D289" s="273"/>
      <c r="E289" s="273"/>
      <c r="F289" s="273"/>
      <c r="G289" s="273"/>
      <c r="H289" s="273"/>
      <c r="I289" s="273"/>
      <c r="J289" s="273"/>
      <c r="K289" s="273"/>
      <c r="L289" s="273"/>
      <c r="M289" s="273"/>
      <c r="N289" s="273"/>
      <c r="O289" s="273"/>
      <c r="P289" s="273"/>
      <c r="Q289" s="273"/>
      <c r="R289" s="273"/>
      <c r="S289" s="273"/>
      <c r="T289" s="273"/>
      <c r="U289" s="273"/>
      <c r="AM289" s="273"/>
      <c r="AN289" s="273"/>
      <c r="AO289" s="273"/>
      <c r="AP289" s="273"/>
      <c r="AQ289" s="273"/>
      <c r="AR289" s="273"/>
      <c r="AS289" s="273"/>
      <c r="AT289" s="273"/>
      <c r="AU289" s="273"/>
    </row>
    <row r="290" spans="3:47" ht="12.75">
      <c r="C290" s="273"/>
      <c r="D290" s="273"/>
      <c r="E290" s="273"/>
      <c r="F290" s="273"/>
      <c r="G290" s="273"/>
      <c r="H290" s="273"/>
      <c r="I290" s="273"/>
      <c r="J290" s="273"/>
      <c r="K290" s="273"/>
      <c r="L290" s="273"/>
      <c r="M290" s="273"/>
      <c r="N290" s="273"/>
      <c r="O290" s="273"/>
      <c r="P290" s="273"/>
      <c r="Q290" s="273"/>
      <c r="R290" s="273"/>
      <c r="S290" s="273"/>
      <c r="T290" s="273"/>
      <c r="U290" s="273"/>
      <c r="AM290" s="273"/>
      <c r="AN290" s="273"/>
      <c r="AO290" s="273"/>
      <c r="AP290" s="273"/>
      <c r="AQ290" s="273"/>
      <c r="AR290" s="273"/>
      <c r="AS290" s="273"/>
      <c r="AT290" s="273"/>
      <c r="AU290" s="273"/>
    </row>
    <row r="291" spans="3:47" ht="12.75">
      <c r="C291" s="273"/>
      <c r="D291" s="273"/>
      <c r="E291" s="273"/>
      <c r="F291" s="273"/>
      <c r="G291" s="273"/>
      <c r="H291" s="273"/>
      <c r="I291" s="273"/>
      <c r="J291" s="273"/>
      <c r="K291" s="273"/>
      <c r="L291" s="273"/>
      <c r="M291" s="273"/>
      <c r="N291" s="273"/>
      <c r="O291" s="273"/>
      <c r="P291" s="273"/>
      <c r="Q291" s="273"/>
      <c r="R291" s="273"/>
      <c r="S291" s="273"/>
      <c r="T291" s="273"/>
      <c r="U291" s="273"/>
      <c r="AM291" s="273"/>
      <c r="AN291" s="273"/>
      <c r="AO291" s="273"/>
      <c r="AP291" s="273"/>
      <c r="AQ291" s="273"/>
      <c r="AR291" s="273"/>
      <c r="AS291" s="273"/>
      <c r="AT291" s="273"/>
      <c r="AU291" s="273"/>
    </row>
    <row r="292" spans="3:47" ht="12.75">
      <c r="C292" s="273"/>
      <c r="D292" s="273"/>
      <c r="E292" s="273"/>
      <c r="F292" s="273"/>
      <c r="G292" s="273"/>
      <c r="H292" s="273"/>
      <c r="I292" s="273"/>
      <c r="J292" s="273"/>
      <c r="K292" s="273"/>
      <c r="L292" s="273"/>
      <c r="M292" s="273"/>
      <c r="N292" s="273"/>
      <c r="O292" s="273"/>
      <c r="P292" s="273"/>
      <c r="Q292" s="273"/>
      <c r="R292" s="273"/>
      <c r="S292" s="273"/>
      <c r="T292" s="273"/>
      <c r="U292" s="273"/>
      <c r="AM292" s="273"/>
      <c r="AN292" s="273"/>
      <c r="AO292" s="273"/>
      <c r="AP292" s="273"/>
      <c r="AQ292" s="273"/>
      <c r="AR292" s="273"/>
      <c r="AS292" s="273"/>
      <c r="AT292" s="273"/>
      <c r="AU292" s="273"/>
    </row>
    <row r="293" spans="3:47" ht="12.75">
      <c r="C293" s="273"/>
      <c r="D293" s="273"/>
      <c r="E293" s="273"/>
      <c r="F293" s="273"/>
      <c r="G293" s="273"/>
      <c r="H293" s="273"/>
      <c r="I293" s="273"/>
      <c r="J293" s="273"/>
      <c r="K293" s="273"/>
      <c r="L293" s="273"/>
      <c r="M293" s="273"/>
      <c r="N293" s="273"/>
      <c r="O293" s="273"/>
      <c r="P293" s="273"/>
      <c r="Q293" s="273"/>
      <c r="R293" s="273"/>
      <c r="S293" s="273"/>
      <c r="T293" s="273"/>
      <c r="U293" s="273"/>
      <c r="AM293" s="273"/>
      <c r="AN293" s="273"/>
      <c r="AO293" s="273"/>
      <c r="AP293" s="273"/>
      <c r="AQ293" s="273"/>
      <c r="AR293" s="273"/>
      <c r="AS293" s="273"/>
      <c r="AT293" s="273"/>
      <c r="AU293" s="273"/>
    </row>
    <row r="294" spans="3:47" ht="12.75">
      <c r="C294" s="273"/>
      <c r="D294" s="273"/>
      <c r="E294" s="273"/>
      <c r="F294" s="273"/>
      <c r="G294" s="273"/>
      <c r="H294" s="273"/>
      <c r="I294" s="273"/>
      <c r="J294" s="273"/>
      <c r="K294" s="273"/>
      <c r="L294" s="273"/>
      <c r="M294" s="273"/>
      <c r="N294" s="273"/>
      <c r="O294" s="273"/>
      <c r="P294" s="273"/>
      <c r="Q294" s="273"/>
      <c r="R294" s="273"/>
      <c r="S294" s="273"/>
      <c r="T294" s="273"/>
      <c r="U294" s="273"/>
      <c r="AM294" s="273"/>
      <c r="AN294" s="273"/>
      <c r="AO294" s="273"/>
      <c r="AP294" s="273"/>
      <c r="AQ294" s="273"/>
      <c r="AR294" s="273"/>
      <c r="AS294" s="273"/>
      <c r="AT294" s="273"/>
      <c r="AU294" s="273"/>
    </row>
    <row r="295" spans="3:47" ht="12.75">
      <c r="C295" s="273"/>
      <c r="D295" s="273"/>
      <c r="E295" s="273"/>
      <c r="F295" s="273"/>
      <c r="G295" s="273"/>
      <c r="H295" s="273"/>
      <c r="I295" s="273"/>
      <c r="J295" s="273"/>
      <c r="K295" s="273"/>
      <c r="L295" s="273"/>
      <c r="M295" s="273"/>
      <c r="N295" s="273"/>
      <c r="O295" s="273"/>
      <c r="P295" s="273"/>
      <c r="Q295" s="273"/>
      <c r="R295" s="273"/>
      <c r="S295" s="273"/>
      <c r="T295" s="273"/>
      <c r="U295" s="273"/>
      <c r="AM295" s="273"/>
      <c r="AN295" s="273"/>
      <c r="AO295" s="273"/>
      <c r="AP295" s="273"/>
      <c r="AQ295" s="273"/>
      <c r="AR295" s="273"/>
      <c r="AS295" s="273"/>
      <c r="AT295" s="273"/>
      <c r="AU295" s="273"/>
    </row>
    <row r="296" spans="3:47" ht="12.75">
      <c r="C296" s="273"/>
      <c r="D296" s="273"/>
      <c r="E296" s="273"/>
      <c r="F296" s="273"/>
      <c r="G296" s="273"/>
      <c r="H296" s="273"/>
      <c r="I296" s="273"/>
      <c r="J296" s="273"/>
      <c r="K296" s="273"/>
      <c r="L296" s="273"/>
      <c r="M296" s="273"/>
      <c r="N296" s="273"/>
      <c r="O296" s="273"/>
      <c r="P296" s="273"/>
      <c r="Q296" s="273"/>
      <c r="R296" s="273"/>
      <c r="S296" s="273"/>
      <c r="T296" s="273"/>
      <c r="U296" s="273"/>
      <c r="AM296" s="273"/>
      <c r="AN296" s="273"/>
      <c r="AO296" s="273"/>
      <c r="AP296" s="273"/>
      <c r="AQ296" s="273"/>
      <c r="AR296" s="273"/>
      <c r="AS296" s="273"/>
      <c r="AT296" s="273"/>
      <c r="AU296" s="273"/>
    </row>
    <row r="297" spans="3:47" ht="12.75">
      <c r="C297" s="273"/>
      <c r="D297" s="273"/>
      <c r="E297" s="273"/>
      <c r="F297" s="273"/>
      <c r="G297" s="273"/>
      <c r="H297" s="273"/>
      <c r="I297" s="273"/>
      <c r="J297" s="273"/>
      <c r="K297" s="273"/>
      <c r="L297" s="273"/>
      <c r="M297" s="273"/>
      <c r="N297" s="273"/>
      <c r="O297" s="273"/>
      <c r="P297" s="273"/>
      <c r="Q297" s="273"/>
      <c r="R297" s="273"/>
      <c r="S297" s="273"/>
      <c r="T297" s="273"/>
      <c r="U297" s="273"/>
      <c r="AM297" s="273"/>
      <c r="AN297" s="273"/>
      <c r="AO297" s="273"/>
      <c r="AP297" s="273"/>
      <c r="AQ297" s="273"/>
      <c r="AR297" s="273"/>
      <c r="AS297" s="273"/>
      <c r="AT297" s="273"/>
      <c r="AU297" s="273"/>
    </row>
    <row r="298" spans="3:47" ht="12.75">
      <c r="C298" s="273"/>
      <c r="D298" s="273"/>
      <c r="E298" s="273"/>
      <c r="F298" s="273"/>
      <c r="G298" s="273"/>
      <c r="H298" s="273"/>
      <c r="I298" s="273"/>
      <c r="J298" s="273"/>
      <c r="K298" s="273"/>
      <c r="L298" s="273"/>
      <c r="M298" s="273"/>
      <c r="N298" s="273"/>
      <c r="O298" s="273"/>
      <c r="P298" s="273"/>
      <c r="Q298" s="273"/>
      <c r="R298" s="273"/>
      <c r="S298" s="273"/>
      <c r="T298" s="273"/>
      <c r="U298" s="273"/>
      <c r="AM298" s="273"/>
      <c r="AN298" s="273"/>
      <c r="AO298" s="273"/>
      <c r="AP298" s="273"/>
      <c r="AQ298" s="273"/>
      <c r="AR298" s="273"/>
      <c r="AS298" s="273"/>
      <c r="AT298" s="273"/>
      <c r="AU298" s="273"/>
    </row>
    <row r="299" spans="3:47" ht="12.75">
      <c r="C299" s="273"/>
      <c r="D299" s="273"/>
      <c r="E299" s="273"/>
      <c r="F299" s="273"/>
      <c r="G299" s="273"/>
      <c r="H299" s="273"/>
      <c r="I299" s="273"/>
      <c r="J299" s="273"/>
      <c r="K299" s="273"/>
      <c r="L299" s="273"/>
      <c r="M299" s="273"/>
      <c r="N299" s="273"/>
      <c r="O299" s="273"/>
      <c r="P299" s="273"/>
      <c r="Q299" s="273"/>
      <c r="R299" s="273"/>
      <c r="S299" s="273"/>
      <c r="T299" s="273"/>
      <c r="U299" s="273"/>
      <c r="AM299" s="273"/>
      <c r="AN299" s="273"/>
      <c r="AO299" s="273"/>
      <c r="AP299" s="273"/>
      <c r="AQ299" s="273"/>
      <c r="AR299" s="273"/>
      <c r="AS299" s="273"/>
      <c r="AT299" s="273"/>
      <c r="AU299" s="273"/>
    </row>
    <row r="300" spans="3:47" ht="12.75">
      <c r="C300" s="273"/>
      <c r="D300" s="273"/>
      <c r="E300" s="273"/>
      <c r="F300" s="273"/>
      <c r="G300" s="273"/>
      <c r="H300" s="273"/>
      <c r="I300" s="273"/>
      <c r="J300" s="273"/>
      <c r="K300" s="273"/>
      <c r="L300" s="273"/>
      <c r="M300" s="273"/>
      <c r="N300" s="273"/>
      <c r="O300" s="273"/>
      <c r="P300" s="273"/>
      <c r="Q300" s="273"/>
      <c r="R300" s="273"/>
      <c r="S300" s="273"/>
      <c r="T300" s="273"/>
      <c r="U300" s="273"/>
      <c r="AM300" s="273"/>
      <c r="AN300" s="273"/>
      <c r="AO300" s="273"/>
      <c r="AP300" s="273"/>
      <c r="AQ300" s="273"/>
      <c r="AR300" s="273"/>
      <c r="AS300" s="273"/>
      <c r="AT300" s="273"/>
      <c r="AU300" s="273"/>
    </row>
    <row r="301" spans="3:47" ht="12.75">
      <c r="C301" s="273"/>
      <c r="D301" s="273"/>
      <c r="E301" s="273"/>
      <c r="F301" s="273"/>
      <c r="G301" s="273"/>
      <c r="H301" s="273"/>
      <c r="I301" s="273"/>
      <c r="J301" s="273"/>
      <c r="K301" s="273"/>
      <c r="L301" s="273"/>
      <c r="M301" s="273"/>
      <c r="N301" s="273"/>
      <c r="O301" s="273"/>
      <c r="P301" s="273"/>
      <c r="Q301" s="273"/>
      <c r="R301" s="273"/>
      <c r="S301" s="273"/>
      <c r="T301" s="273"/>
      <c r="U301" s="273"/>
      <c r="AM301" s="273"/>
      <c r="AN301" s="273"/>
      <c r="AO301" s="273"/>
      <c r="AP301" s="273"/>
      <c r="AQ301" s="273"/>
      <c r="AR301" s="273"/>
      <c r="AS301" s="273"/>
      <c r="AT301" s="273"/>
      <c r="AU301" s="273"/>
    </row>
    <row r="302" spans="3:47" ht="12.75">
      <c r="C302" s="273"/>
      <c r="D302" s="273"/>
      <c r="E302" s="273"/>
      <c r="F302" s="273"/>
      <c r="G302" s="273"/>
      <c r="H302" s="273"/>
      <c r="I302" s="273"/>
      <c r="J302" s="273"/>
      <c r="K302" s="273"/>
      <c r="L302" s="273"/>
      <c r="M302" s="273"/>
      <c r="N302" s="273"/>
      <c r="O302" s="273"/>
      <c r="P302" s="273"/>
      <c r="Q302" s="273"/>
      <c r="R302" s="273"/>
      <c r="S302" s="273"/>
      <c r="T302" s="273"/>
      <c r="U302" s="273"/>
      <c r="AM302" s="273"/>
      <c r="AN302" s="273"/>
      <c r="AO302" s="273"/>
      <c r="AP302" s="273"/>
      <c r="AQ302" s="273"/>
      <c r="AR302" s="273"/>
      <c r="AS302" s="273"/>
      <c r="AT302" s="273"/>
      <c r="AU302" s="273"/>
    </row>
    <row r="303" spans="3:47" ht="12.75">
      <c r="C303" s="273"/>
      <c r="D303" s="273"/>
      <c r="E303" s="273"/>
      <c r="F303" s="273"/>
      <c r="G303" s="273"/>
      <c r="H303" s="273"/>
      <c r="I303" s="273"/>
      <c r="J303" s="273"/>
      <c r="K303" s="273"/>
      <c r="L303" s="273"/>
      <c r="M303" s="273"/>
      <c r="N303" s="273"/>
      <c r="O303" s="273"/>
      <c r="P303" s="273"/>
      <c r="Q303" s="273"/>
      <c r="R303" s="273"/>
      <c r="S303" s="273"/>
      <c r="T303" s="273"/>
      <c r="U303" s="273"/>
      <c r="AM303" s="273"/>
      <c r="AN303" s="273"/>
      <c r="AO303" s="273"/>
      <c r="AP303" s="273"/>
      <c r="AQ303" s="273"/>
      <c r="AR303" s="273"/>
      <c r="AS303" s="273"/>
      <c r="AT303" s="273"/>
      <c r="AU303" s="273"/>
    </row>
    <row r="304" spans="3:47" ht="12.75">
      <c r="C304" s="273"/>
      <c r="D304" s="273"/>
      <c r="E304" s="273"/>
      <c r="F304" s="273"/>
      <c r="G304" s="273"/>
      <c r="H304" s="273"/>
      <c r="I304" s="273"/>
      <c r="J304" s="273"/>
      <c r="K304" s="273"/>
      <c r="L304" s="273"/>
      <c r="M304" s="273"/>
      <c r="N304" s="273"/>
      <c r="O304" s="273"/>
      <c r="P304" s="273"/>
      <c r="Q304" s="273"/>
      <c r="R304" s="273"/>
      <c r="S304" s="273"/>
      <c r="T304" s="273"/>
      <c r="U304" s="273"/>
      <c r="AM304" s="273"/>
      <c r="AN304" s="273"/>
      <c r="AO304" s="273"/>
      <c r="AP304" s="273"/>
      <c r="AQ304" s="273"/>
      <c r="AR304" s="273"/>
      <c r="AS304" s="273"/>
      <c r="AT304" s="273"/>
      <c r="AU304" s="273"/>
    </row>
    <row r="305" spans="3:47" ht="12.75">
      <c r="C305" s="273"/>
      <c r="D305" s="273"/>
      <c r="E305" s="273"/>
      <c r="F305" s="273"/>
      <c r="G305" s="273"/>
      <c r="H305" s="273"/>
      <c r="I305" s="273"/>
      <c r="J305" s="273"/>
      <c r="K305" s="273"/>
      <c r="L305" s="273"/>
      <c r="M305" s="273"/>
      <c r="N305" s="273"/>
      <c r="O305" s="273"/>
      <c r="P305" s="273"/>
      <c r="Q305" s="273"/>
      <c r="R305" s="273"/>
      <c r="S305" s="273"/>
      <c r="T305" s="273"/>
      <c r="U305" s="273"/>
      <c r="AM305" s="273"/>
      <c r="AN305" s="273"/>
      <c r="AO305" s="273"/>
      <c r="AP305" s="273"/>
      <c r="AQ305" s="273"/>
      <c r="AR305" s="273"/>
      <c r="AS305" s="273"/>
      <c r="AT305" s="273"/>
      <c r="AU305" s="273"/>
    </row>
    <row r="306" spans="3:47" ht="12.75">
      <c r="C306" s="273"/>
      <c r="D306" s="273"/>
      <c r="E306" s="273"/>
      <c r="F306" s="273"/>
      <c r="G306" s="273"/>
      <c r="H306" s="273"/>
      <c r="I306" s="273"/>
      <c r="J306" s="273"/>
      <c r="K306" s="273"/>
      <c r="L306" s="273"/>
      <c r="M306" s="273"/>
      <c r="N306" s="273"/>
      <c r="O306" s="273"/>
      <c r="P306" s="273"/>
      <c r="Q306" s="273"/>
      <c r="R306" s="273"/>
      <c r="S306" s="273"/>
      <c r="T306" s="273"/>
      <c r="U306" s="273"/>
      <c r="AM306" s="273"/>
      <c r="AN306" s="273"/>
      <c r="AO306" s="273"/>
      <c r="AP306" s="273"/>
      <c r="AQ306" s="273"/>
      <c r="AR306" s="273"/>
      <c r="AS306" s="273"/>
      <c r="AT306" s="273"/>
      <c r="AU306" s="273"/>
    </row>
    <row r="307" spans="3:47" ht="12.75">
      <c r="C307" s="273"/>
      <c r="D307" s="273"/>
      <c r="E307" s="273"/>
      <c r="F307" s="273"/>
      <c r="G307" s="273"/>
      <c r="H307" s="273"/>
      <c r="I307" s="273"/>
      <c r="J307" s="273"/>
      <c r="K307" s="273"/>
      <c r="L307" s="273"/>
      <c r="M307" s="273"/>
      <c r="N307" s="273"/>
      <c r="O307" s="273"/>
      <c r="P307" s="273"/>
      <c r="Q307" s="273"/>
      <c r="R307" s="273"/>
      <c r="S307" s="273"/>
      <c r="T307" s="273"/>
      <c r="U307" s="273"/>
      <c r="AM307" s="273"/>
      <c r="AN307" s="273"/>
      <c r="AO307" s="273"/>
      <c r="AP307" s="273"/>
      <c r="AQ307" s="273"/>
      <c r="AR307" s="273"/>
      <c r="AS307" s="273"/>
      <c r="AT307" s="273"/>
      <c r="AU307" s="273"/>
    </row>
    <row r="308" spans="3:47" ht="12.75">
      <c r="C308" s="273"/>
      <c r="D308" s="273"/>
      <c r="E308" s="273"/>
      <c r="F308" s="273"/>
      <c r="G308" s="273"/>
      <c r="H308" s="273"/>
      <c r="I308" s="273"/>
      <c r="J308" s="273"/>
      <c r="K308" s="273"/>
      <c r="L308" s="273"/>
      <c r="M308" s="273"/>
      <c r="N308" s="273"/>
      <c r="O308" s="273"/>
      <c r="P308" s="273"/>
      <c r="Q308" s="273"/>
      <c r="R308" s="273"/>
      <c r="S308" s="273"/>
      <c r="T308" s="273"/>
      <c r="U308" s="273"/>
      <c r="AM308" s="273"/>
      <c r="AN308" s="273"/>
      <c r="AO308" s="273"/>
      <c r="AP308" s="273"/>
      <c r="AQ308" s="273"/>
      <c r="AR308" s="273"/>
      <c r="AS308" s="273"/>
      <c r="AT308" s="273"/>
      <c r="AU308" s="273"/>
    </row>
    <row r="309" spans="3:47" ht="12.75">
      <c r="C309" s="273"/>
      <c r="D309" s="273"/>
      <c r="E309" s="273"/>
      <c r="F309" s="273"/>
      <c r="G309" s="273"/>
      <c r="H309" s="273"/>
      <c r="I309" s="273"/>
      <c r="J309" s="273"/>
      <c r="K309" s="273"/>
      <c r="L309" s="273"/>
      <c r="M309" s="273"/>
      <c r="N309" s="273"/>
      <c r="O309" s="273"/>
      <c r="P309" s="273"/>
      <c r="Q309" s="273"/>
      <c r="R309" s="273"/>
      <c r="S309" s="273"/>
      <c r="T309" s="273"/>
      <c r="U309" s="273"/>
      <c r="AM309" s="273"/>
      <c r="AN309" s="273"/>
      <c r="AO309" s="273"/>
      <c r="AP309" s="273"/>
      <c r="AQ309" s="273"/>
      <c r="AR309" s="273"/>
      <c r="AS309" s="273"/>
      <c r="AT309" s="273"/>
      <c r="AU309" s="273"/>
    </row>
    <row r="310" spans="3:47" ht="12.75">
      <c r="C310" s="273"/>
      <c r="D310" s="273"/>
      <c r="E310" s="273"/>
      <c r="F310" s="273"/>
      <c r="G310" s="273"/>
      <c r="H310" s="273"/>
      <c r="I310" s="273"/>
      <c r="J310" s="273"/>
      <c r="K310" s="273"/>
      <c r="L310" s="273"/>
      <c r="M310" s="273"/>
      <c r="N310" s="273"/>
      <c r="O310" s="273"/>
      <c r="P310" s="273"/>
      <c r="Q310" s="273"/>
      <c r="R310" s="273"/>
      <c r="S310" s="273"/>
      <c r="T310" s="273"/>
      <c r="U310" s="273"/>
      <c r="AM310" s="273"/>
      <c r="AN310" s="273"/>
      <c r="AO310" s="273"/>
      <c r="AP310" s="273"/>
      <c r="AQ310" s="273"/>
      <c r="AR310" s="273"/>
      <c r="AS310" s="273"/>
      <c r="AT310" s="273"/>
      <c r="AU310" s="273"/>
    </row>
    <row r="311" spans="3:47" ht="12.75">
      <c r="C311" s="273"/>
      <c r="D311" s="273"/>
      <c r="E311" s="273"/>
      <c r="F311" s="273"/>
      <c r="G311" s="273"/>
      <c r="H311" s="273"/>
      <c r="I311" s="273"/>
      <c r="J311" s="273"/>
      <c r="K311" s="273"/>
      <c r="L311" s="273"/>
      <c r="M311" s="273"/>
      <c r="N311" s="273"/>
      <c r="O311" s="273"/>
      <c r="P311" s="273"/>
      <c r="Q311" s="273"/>
      <c r="R311" s="273"/>
      <c r="S311" s="273"/>
      <c r="T311" s="273"/>
      <c r="U311" s="273"/>
      <c r="AM311" s="273"/>
      <c r="AN311" s="273"/>
      <c r="AO311" s="273"/>
      <c r="AP311" s="273"/>
      <c r="AQ311" s="273"/>
      <c r="AR311" s="273"/>
      <c r="AS311" s="273"/>
      <c r="AT311" s="273"/>
      <c r="AU311" s="273"/>
    </row>
    <row r="312" spans="3:47" ht="12.75">
      <c r="C312" s="273"/>
      <c r="D312" s="273"/>
      <c r="E312" s="273"/>
      <c r="F312" s="273"/>
      <c r="G312" s="273"/>
      <c r="H312" s="273"/>
      <c r="I312" s="273"/>
      <c r="J312" s="273"/>
      <c r="K312" s="273"/>
      <c r="L312" s="273"/>
      <c r="M312" s="273"/>
      <c r="N312" s="273"/>
      <c r="O312" s="273"/>
      <c r="P312" s="273"/>
      <c r="Q312" s="273"/>
      <c r="R312" s="273"/>
      <c r="S312" s="273"/>
      <c r="T312" s="273"/>
      <c r="U312" s="273"/>
      <c r="AM312" s="273"/>
      <c r="AN312" s="273"/>
      <c r="AO312" s="273"/>
      <c r="AP312" s="273"/>
      <c r="AQ312" s="273"/>
      <c r="AR312" s="273"/>
      <c r="AS312" s="273"/>
      <c r="AT312" s="273"/>
      <c r="AU312" s="273"/>
    </row>
    <row r="313" spans="3:47" ht="12.75">
      <c r="C313" s="273"/>
      <c r="D313" s="273"/>
      <c r="E313" s="273"/>
      <c r="F313" s="273"/>
      <c r="G313" s="273"/>
      <c r="H313" s="273"/>
      <c r="I313" s="273"/>
      <c r="J313" s="273"/>
      <c r="K313" s="273"/>
      <c r="L313" s="273"/>
      <c r="M313" s="273"/>
      <c r="N313" s="273"/>
      <c r="O313" s="273"/>
      <c r="P313" s="273"/>
      <c r="Q313" s="273"/>
      <c r="R313" s="273"/>
      <c r="S313" s="273"/>
      <c r="T313" s="273"/>
      <c r="U313" s="273"/>
      <c r="AM313" s="273"/>
      <c r="AN313" s="273"/>
      <c r="AO313" s="273"/>
      <c r="AP313" s="273"/>
      <c r="AQ313" s="273"/>
      <c r="AR313" s="273"/>
      <c r="AS313" s="273"/>
      <c r="AT313" s="273"/>
      <c r="AU313" s="273"/>
    </row>
  </sheetData>
  <sheetProtection/>
  <mergeCells count="21">
    <mergeCell ref="AM1:AU1"/>
    <mergeCell ref="A123:T123"/>
    <mergeCell ref="A124:T124"/>
    <mergeCell ref="A125:T125"/>
    <mergeCell ref="A115:T115"/>
    <mergeCell ref="A116:T116"/>
    <mergeCell ref="A117:T117"/>
    <mergeCell ref="A118:T118"/>
    <mergeCell ref="A119:T119"/>
    <mergeCell ref="A121:T121"/>
    <mergeCell ref="A122:T122"/>
    <mergeCell ref="U1:AC1"/>
    <mergeCell ref="AD1:AL1"/>
    <mergeCell ref="A120:T120"/>
    <mergeCell ref="B1:K1"/>
    <mergeCell ref="L1:T1"/>
    <mergeCell ref="A111:T111"/>
    <mergeCell ref="A112:T112"/>
    <mergeCell ref="A113:T113"/>
    <mergeCell ref="A114:T114"/>
    <mergeCell ref="A56:A57"/>
  </mergeCells>
  <printOptions/>
  <pageMargins left="0.23622047244094488" right="0.23622047244094488" top="0.7480314960629921" bottom="0.7480314960629921" header="0.31496062992125984" footer="0.31496062992125984"/>
  <pageSetup horizontalDpi="600" verticalDpi="600" orientation="landscape" paperSize="9" scale="87" r:id="rId3"/>
  <headerFooter alignWithMargins="0">
    <oddFooter>&amp;L&amp;"Times New Roman,Regular"&amp;9&amp;K01+000August 2018
&amp;F&amp;R&amp;"Times New Roman,Regular"&amp;9&amp;P</oddFooter>
  </headerFooter>
  <ignoredErrors>
    <ignoredError sqref="G91" formula="1"/>
  </ignoredErrors>
  <legacyDrawing r:id="rId2"/>
</worksheet>
</file>

<file path=xl/worksheets/sheet2.xml><?xml version="1.0" encoding="utf-8"?>
<worksheet xmlns="http://schemas.openxmlformats.org/spreadsheetml/2006/main" xmlns:r="http://schemas.openxmlformats.org/officeDocument/2006/relationships">
  <dimension ref="A1:HQ253"/>
  <sheetViews>
    <sheetView zoomScale="90" zoomScaleNormal="90" zoomScaleSheetLayoutView="100" workbookViewId="0" topLeftCell="A1">
      <pane ySplit="2" topLeftCell="A3" activePane="bottomLeft" state="frozen"/>
      <selection pane="topLeft" activeCell="A1" sqref="A1"/>
      <selection pane="bottomLeft" activeCell="B50" sqref="B50"/>
    </sheetView>
  </sheetViews>
  <sheetFormatPr defaultColWidth="11.421875" defaultRowHeight="12.75"/>
  <cols>
    <col min="1" max="1" width="61.421875" style="14" customWidth="1"/>
    <col min="2" max="2" width="11.57421875" style="14" customWidth="1"/>
    <col min="3" max="3" width="11.7109375" style="0" customWidth="1"/>
    <col min="4" max="4" width="11.140625" style="0" customWidth="1"/>
    <col min="5" max="5" width="11.7109375" style="0" customWidth="1"/>
    <col min="6" max="6" width="13.421875" style="0" customWidth="1"/>
    <col min="7" max="7" width="12.57421875" style="0" customWidth="1"/>
    <col min="8" max="8" width="12.7109375" style="0" customWidth="1"/>
    <col min="9" max="9" width="13.7109375" style="0" customWidth="1"/>
    <col min="10" max="15" width="11.7109375" style="0" customWidth="1"/>
    <col min="16" max="16" width="13.7109375" style="0" customWidth="1"/>
  </cols>
  <sheetData>
    <row r="1" spans="1:16" ht="24" customHeight="1" thickBot="1">
      <c r="A1" s="54" t="s">
        <v>71</v>
      </c>
      <c r="B1" s="537" t="s">
        <v>8</v>
      </c>
      <c r="C1" s="538"/>
      <c r="D1" s="538"/>
      <c r="E1" s="538"/>
      <c r="F1" s="538"/>
      <c r="G1" s="538"/>
      <c r="H1" s="539"/>
      <c r="I1" s="539"/>
      <c r="J1" s="540" t="s">
        <v>9</v>
      </c>
      <c r="K1" s="538"/>
      <c r="L1" s="538"/>
      <c r="M1" s="538"/>
      <c r="N1" s="538"/>
      <c r="O1" s="538"/>
      <c r="P1" s="539"/>
    </row>
    <row r="2" spans="1:225" s="13" customFormat="1" ht="48" customHeight="1">
      <c r="A2" s="57" t="s">
        <v>16</v>
      </c>
      <c r="B2" s="60" t="s">
        <v>24</v>
      </c>
      <c r="C2" s="59" t="s">
        <v>1</v>
      </c>
      <c r="D2" s="60" t="s">
        <v>30</v>
      </c>
      <c r="E2" s="60" t="s">
        <v>55</v>
      </c>
      <c r="F2" s="60" t="s">
        <v>45</v>
      </c>
      <c r="G2" s="60" t="s">
        <v>46</v>
      </c>
      <c r="H2" s="70" t="s">
        <v>74</v>
      </c>
      <c r="I2" s="70" t="s">
        <v>25</v>
      </c>
      <c r="J2" s="71" t="s">
        <v>0</v>
      </c>
      <c r="K2" s="59" t="s">
        <v>1</v>
      </c>
      <c r="L2" s="60" t="s">
        <v>30</v>
      </c>
      <c r="M2" s="60" t="s">
        <v>55</v>
      </c>
      <c r="N2" s="60" t="s">
        <v>45</v>
      </c>
      <c r="O2" s="60" t="s">
        <v>46</v>
      </c>
      <c r="P2" s="91" t="s">
        <v>22</v>
      </c>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row>
    <row r="3" spans="1:17" ht="15" customHeight="1">
      <c r="A3" s="62" t="s">
        <v>41</v>
      </c>
      <c r="B3" s="126"/>
      <c r="C3" s="94"/>
      <c r="F3" s="97"/>
      <c r="G3" s="97"/>
      <c r="H3" s="98"/>
      <c r="I3" s="98"/>
      <c r="J3" s="126"/>
      <c r="K3" s="94"/>
      <c r="N3" s="97"/>
      <c r="O3" s="97"/>
      <c r="P3" s="98"/>
      <c r="Q3" s="98"/>
    </row>
    <row r="4" spans="1:17" ht="28.5">
      <c r="A4" s="61" t="s">
        <v>15</v>
      </c>
      <c r="B4" s="127"/>
      <c r="C4" s="161"/>
      <c r="D4" s="185"/>
      <c r="E4" s="185"/>
      <c r="F4" s="161"/>
      <c r="G4" s="161"/>
      <c r="H4" s="173"/>
      <c r="I4" s="154">
        <f>SUM(E4:H4)</f>
        <v>0</v>
      </c>
      <c r="J4" s="127"/>
      <c r="K4" s="161"/>
      <c r="L4" s="185"/>
      <c r="M4" s="185"/>
      <c r="N4" s="161"/>
      <c r="O4" s="161"/>
      <c r="P4" s="173"/>
      <c r="Q4" s="154">
        <f>SUM(M4:P4)</f>
        <v>0</v>
      </c>
    </row>
    <row r="5" spans="1:17" ht="12.75">
      <c r="A5" s="61" t="s">
        <v>47</v>
      </c>
      <c r="B5" s="128" t="s">
        <v>2</v>
      </c>
      <c r="C5" s="161">
        <v>0</v>
      </c>
      <c r="D5" s="185">
        <f>80000/12*$B$50</f>
        <v>7350.23888276369</v>
      </c>
      <c r="E5" s="185"/>
      <c r="F5" s="161">
        <f>D5*C5</f>
        <v>0</v>
      </c>
      <c r="G5" s="162"/>
      <c r="H5" s="186"/>
      <c r="I5" s="154">
        <f aca="true" t="shared" si="0" ref="I5:I14">SUM(E5:H5)</f>
        <v>0</v>
      </c>
      <c r="J5" s="128" t="s">
        <v>2</v>
      </c>
      <c r="K5" s="161">
        <v>0</v>
      </c>
      <c r="L5" s="185">
        <f>80000/12*$B$50</f>
        <v>7350.23888276369</v>
      </c>
      <c r="M5" s="185"/>
      <c r="N5" s="161">
        <f>L5*K5</f>
        <v>0</v>
      </c>
      <c r="O5" s="162"/>
      <c r="P5" s="186"/>
      <c r="Q5" s="154">
        <f aca="true" t="shared" si="1" ref="Q5:Q14">SUM(M5:P5)</f>
        <v>0</v>
      </c>
    </row>
    <row r="6" spans="1:17" ht="25.5">
      <c r="A6" s="150" t="s">
        <v>73</v>
      </c>
      <c r="B6" s="151" t="s">
        <v>2</v>
      </c>
      <c r="C6" s="153">
        <v>0</v>
      </c>
      <c r="D6" s="153">
        <f>(102366/12)*0.25</f>
        <v>2132.625</v>
      </c>
      <c r="E6" s="156"/>
      <c r="F6" s="156"/>
      <c r="G6" s="156"/>
      <c r="H6" s="156">
        <f>C6*D6</f>
        <v>0</v>
      </c>
      <c r="I6" s="183">
        <f t="shared" si="0"/>
        <v>0</v>
      </c>
      <c r="J6" s="151" t="s">
        <v>2</v>
      </c>
      <c r="K6" s="153">
        <v>0</v>
      </c>
      <c r="L6" s="153">
        <f>(102366/12)*0.25</f>
        <v>2132.625</v>
      </c>
      <c r="M6" s="156"/>
      <c r="N6" s="156"/>
      <c r="O6" s="156"/>
      <c r="P6" s="156">
        <f>K6*L6</f>
        <v>0</v>
      </c>
      <c r="Q6" s="183">
        <f t="shared" si="1"/>
        <v>0</v>
      </c>
    </row>
    <row r="7" spans="1:17" ht="12.75">
      <c r="A7" s="61" t="s">
        <v>75</v>
      </c>
      <c r="B7" s="128" t="s">
        <v>2</v>
      </c>
      <c r="C7" s="161"/>
      <c r="D7" s="185">
        <f>35000/12*$B$50</f>
        <v>3215.7295112091138</v>
      </c>
      <c r="E7" s="185"/>
      <c r="F7" s="161">
        <f>D7*C7</f>
        <v>0</v>
      </c>
      <c r="G7" s="162"/>
      <c r="H7" s="186"/>
      <c r="I7" s="154">
        <f t="shared" si="0"/>
        <v>0</v>
      </c>
      <c r="J7" s="128" t="s">
        <v>2</v>
      </c>
      <c r="K7" s="161">
        <v>4</v>
      </c>
      <c r="L7" s="185">
        <f>35000/12*$B$50</f>
        <v>3215.7295112091138</v>
      </c>
      <c r="M7" s="185"/>
      <c r="N7" s="161">
        <f>L7*K7</f>
        <v>12862.918044836455</v>
      </c>
      <c r="O7" s="162"/>
      <c r="P7" s="186"/>
      <c r="Q7" s="154">
        <f t="shared" si="1"/>
        <v>12862.918044836455</v>
      </c>
    </row>
    <row r="8" spans="1:17" ht="25.5">
      <c r="A8" s="61" t="s">
        <v>17</v>
      </c>
      <c r="B8" s="128"/>
      <c r="C8" s="161"/>
      <c r="D8" s="185"/>
      <c r="E8" s="185"/>
      <c r="F8" s="161"/>
      <c r="G8" s="162"/>
      <c r="H8" s="186"/>
      <c r="I8" s="154">
        <f t="shared" si="0"/>
        <v>0</v>
      </c>
      <c r="J8" s="128"/>
      <c r="K8" s="161"/>
      <c r="L8" s="185"/>
      <c r="M8" s="185"/>
      <c r="N8" s="161"/>
      <c r="O8" s="162"/>
      <c r="P8" s="186"/>
      <c r="Q8" s="154">
        <f t="shared" si="1"/>
        <v>0</v>
      </c>
    </row>
    <row r="9" spans="1:17" ht="12.75">
      <c r="A9" s="61" t="s">
        <v>67</v>
      </c>
      <c r="B9" s="128" t="s">
        <v>2</v>
      </c>
      <c r="C9" s="184">
        <v>0.5</v>
      </c>
      <c r="D9" s="187">
        <f>12360*$B$50</f>
        <v>13627.34288864388</v>
      </c>
      <c r="E9" s="161">
        <f>D9*C9</f>
        <v>6813.67144432194</v>
      </c>
      <c r="F9" s="171"/>
      <c r="G9" s="161"/>
      <c r="H9" s="161"/>
      <c r="I9" s="154">
        <f t="shared" si="0"/>
        <v>6813.67144432194</v>
      </c>
      <c r="J9" s="128" t="s">
        <v>2</v>
      </c>
      <c r="K9" s="184">
        <v>0.5</v>
      </c>
      <c r="L9" s="187">
        <f>12360*$B$50</f>
        <v>13627.34288864388</v>
      </c>
      <c r="M9" s="161">
        <f>L9*K9</f>
        <v>6813.67144432194</v>
      </c>
      <c r="N9" s="171"/>
      <c r="O9" s="161"/>
      <c r="P9" s="161"/>
      <c r="Q9" s="154">
        <f t="shared" si="1"/>
        <v>6813.67144432194</v>
      </c>
    </row>
    <row r="10" spans="1:17" ht="12.75">
      <c r="A10" s="61" t="s">
        <v>68</v>
      </c>
      <c r="B10" s="128" t="s">
        <v>2</v>
      </c>
      <c r="C10" s="161">
        <v>1</v>
      </c>
      <c r="D10" s="187">
        <f>12360*$B$50</f>
        <v>13627.34288864388</v>
      </c>
      <c r="E10" s="161">
        <f>D10*C10</f>
        <v>13627.34288864388</v>
      </c>
      <c r="F10" s="171"/>
      <c r="G10" s="161"/>
      <c r="H10" s="161"/>
      <c r="I10" s="154">
        <f t="shared" si="0"/>
        <v>13627.34288864388</v>
      </c>
      <c r="J10" s="128" t="s">
        <v>2</v>
      </c>
      <c r="K10" s="161">
        <v>1</v>
      </c>
      <c r="L10" s="187">
        <f>12360*$B$50</f>
        <v>13627.34288864388</v>
      </c>
      <c r="M10" s="161">
        <f>L10*K10</f>
        <v>13627.34288864388</v>
      </c>
      <c r="N10" s="171"/>
      <c r="O10" s="161"/>
      <c r="P10" s="161"/>
      <c r="Q10" s="154">
        <f t="shared" si="1"/>
        <v>13627.34288864388</v>
      </c>
    </row>
    <row r="11" spans="1:17" ht="12.75">
      <c r="A11" s="61" t="s">
        <v>69</v>
      </c>
      <c r="B11" s="128" t="s">
        <v>2</v>
      </c>
      <c r="C11" s="161"/>
      <c r="D11" s="187">
        <f>12360*$B$50</f>
        <v>13627.34288864388</v>
      </c>
      <c r="E11" s="161">
        <f>D11*C11</f>
        <v>0</v>
      </c>
      <c r="F11" s="171"/>
      <c r="G11" s="161"/>
      <c r="H11" s="161"/>
      <c r="I11" s="154">
        <f t="shared" si="0"/>
        <v>0</v>
      </c>
      <c r="J11" s="128" t="s">
        <v>2</v>
      </c>
      <c r="K11" s="161"/>
      <c r="L11" s="187">
        <f>12360*$B$50</f>
        <v>13627.34288864388</v>
      </c>
      <c r="M11" s="161">
        <f>L11*K11</f>
        <v>0</v>
      </c>
      <c r="N11" s="171"/>
      <c r="O11" s="161"/>
      <c r="P11" s="161"/>
      <c r="Q11" s="154">
        <f t="shared" si="1"/>
        <v>0</v>
      </c>
    </row>
    <row r="12" spans="1:17" ht="12.75">
      <c r="A12" s="61" t="s">
        <v>70</v>
      </c>
      <c r="B12" s="128" t="s">
        <v>2</v>
      </c>
      <c r="C12" s="161"/>
      <c r="D12" s="187">
        <f>12360*$B$50</f>
        <v>13627.34288864388</v>
      </c>
      <c r="E12" s="161">
        <f>D12*C12</f>
        <v>0</v>
      </c>
      <c r="F12" s="171"/>
      <c r="G12" s="161"/>
      <c r="H12" s="161"/>
      <c r="I12" s="154">
        <f t="shared" si="0"/>
        <v>0</v>
      </c>
      <c r="J12" s="128" t="s">
        <v>2</v>
      </c>
      <c r="K12" s="161"/>
      <c r="L12" s="187">
        <f>12360*$B$50</f>
        <v>13627.34288864388</v>
      </c>
      <c r="M12" s="161">
        <f>L12*K12</f>
        <v>0</v>
      </c>
      <c r="N12" s="171"/>
      <c r="O12" s="161"/>
      <c r="P12" s="161"/>
      <c r="Q12" s="154">
        <f t="shared" si="1"/>
        <v>0</v>
      </c>
    </row>
    <row r="13" spans="1:17" ht="25.5">
      <c r="A13" s="150" t="s">
        <v>76</v>
      </c>
      <c r="B13" s="178" t="s">
        <v>2</v>
      </c>
      <c r="C13" s="153" t="s">
        <v>89</v>
      </c>
      <c r="D13" s="153">
        <f>(160966.5/12)*0.5</f>
        <v>6706.9375</v>
      </c>
      <c r="E13" s="156"/>
      <c r="F13" s="156"/>
      <c r="G13" s="153"/>
      <c r="H13" s="153"/>
      <c r="I13" s="183">
        <f t="shared" si="0"/>
        <v>0</v>
      </c>
      <c r="J13" s="178" t="s">
        <v>2</v>
      </c>
      <c r="K13" s="153" t="s">
        <v>89</v>
      </c>
      <c r="L13" s="153">
        <f>(160966.5/12)*0.5</f>
        <v>6706.9375</v>
      </c>
      <c r="M13" s="156"/>
      <c r="N13" s="156"/>
      <c r="O13" s="153"/>
      <c r="P13" s="153"/>
      <c r="Q13" s="183">
        <f t="shared" si="1"/>
        <v>0</v>
      </c>
    </row>
    <row r="14" spans="1:17" ht="12.75">
      <c r="A14" s="158" t="s">
        <v>77</v>
      </c>
      <c r="B14" s="179" t="s">
        <v>2</v>
      </c>
      <c r="C14" s="237">
        <v>0.5</v>
      </c>
      <c r="D14" s="180">
        <f>(190000/12)*0.25</f>
        <v>3958.3333333333335</v>
      </c>
      <c r="E14" s="188"/>
      <c r="F14" s="188"/>
      <c r="G14" s="180"/>
      <c r="H14" s="180">
        <f>C14*D14</f>
        <v>1979.1666666666667</v>
      </c>
      <c r="I14" s="183">
        <f t="shared" si="0"/>
        <v>1979.1666666666667</v>
      </c>
      <c r="J14" s="179" t="s">
        <v>2</v>
      </c>
      <c r="K14" s="237">
        <v>0.5</v>
      </c>
      <c r="L14" s="180">
        <f>(190000/12)*0.25</f>
        <v>3958.3333333333335</v>
      </c>
      <c r="M14" s="188"/>
      <c r="N14" s="188"/>
      <c r="O14" s="180"/>
      <c r="P14" s="180">
        <f>K14*L14</f>
        <v>1979.1666666666667</v>
      </c>
      <c r="Q14" s="183">
        <f t="shared" si="1"/>
        <v>1979.1666666666667</v>
      </c>
    </row>
    <row r="15" spans="1:17" ht="12.75">
      <c r="A15" s="61"/>
      <c r="B15" s="128"/>
      <c r="C15" s="106"/>
      <c r="D15" s="115"/>
      <c r="E15" s="149"/>
      <c r="F15" s="2"/>
      <c r="G15" s="114"/>
      <c r="H15" s="114"/>
      <c r="I15" s="109"/>
      <c r="J15" s="128"/>
      <c r="K15" s="106"/>
      <c r="L15" s="115"/>
      <c r="M15" s="149"/>
      <c r="N15" s="2"/>
      <c r="O15" s="114"/>
      <c r="P15" s="114"/>
      <c r="Q15" s="109"/>
    </row>
    <row r="16" spans="1:17" ht="15" customHeight="1">
      <c r="A16" s="24" t="s">
        <v>5</v>
      </c>
      <c r="B16" s="129"/>
      <c r="C16" s="101"/>
      <c r="D16" s="233"/>
      <c r="E16" s="166">
        <f>SUM(E5:E15)</f>
        <v>20441.01433296582</v>
      </c>
      <c r="F16" s="166">
        <f>SUM(F5:F15)</f>
        <v>0</v>
      </c>
      <c r="G16" s="234"/>
      <c r="H16" s="234"/>
      <c r="I16" s="235"/>
      <c r="J16" s="129"/>
      <c r="K16" s="101"/>
      <c r="L16" s="233"/>
      <c r="M16" s="166">
        <f>SUM(M5:M15)</f>
        <v>20441.01433296582</v>
      </c>
      <c r="N16" s="166">
        <f>SUM(N5:N15)</f>
        <v>12862.918044836455</v>
      </c>
      <c r="O16" s="234"/>
      <c r="P16" s="234"/>
      <c r="Q16" s="235"/>
    </row>
    <row r="17" spans="1:17" ht="15" customHeight="1">
      <c r="A17" s="47" t="s">
        <v>10</v>
      </c>
      <c r="B17" s="126"/>
      <c r="C17" s="106"/>
      <c r="D17" s="161"/>
      <c r="E17" s="173"/>
      <c r="F17" s="173"/>
      <c r="G17" s="173"/>
      <c r="H17" s="173"/>
      <c r="I17" s="189"/>
      <c r="J17" s="126"/>
      <c r="K17" s="106"/>
      <c r="L17" s="161"/>
      <c r="M17" s="173"/>
      <c r="N17" s="173"/>
      <c r="O17" s="173"/>
      <c r="P17" s="173"/>
      <c r="Q17" s="189"/>
    </row>
    <row r="18" spans="1:17" ht="15" customHeight="1">
      <c r="A18" s="117" t="s">
        <v>56</v>
      </c>
      <c r="B18" s="128" t="s">
        <v>57</v>
      </c>
      <c r="C18" s="106">
        <v>1</v>
      </c>
      <c r="D18" s="161">
        <v>1500</v>
      </c>
      <c r="E18" s="174"/>
      <c r="F18" s="173">
        <f>D18*C18</f>
        <v>1500</v>
      </c>
      <c r="G18" s="173"/>
      <c r="H18" s="173"/>
      <c r="I18" s="189"/>
      <c r="J18" s="128" t="s">
        <v>57</v>
      </c>
      <c r="K18" s="106">
        <v>0</v>
      </c>
      <c r="L18" s="161">
        <v>3500</v>
      </c>
      <c r="M18" s="174"/>
      <c r="N18" s="173">
        <f>L18*K18</f>
        <v>0</v>
      </c>
      <c r="O18" s="173"/>
      <c r="P18" s="173"/>
      <c r="Q18" s="189"/>
    </row>
    <row r="19" spans="1:17" ht="15" customHeight="1">
      <c r="A19" s="116"/>
      <c r="B19" s="128"/>
      <c r="C19" s="106"/>
      <c r="D19" s="161"/>
      <c r="E19" s="173"/>
      <c r="F19" s="173"/>
      <c r="G19" s="173"/>
      <c r="H19" s="173"/>
      <c r="I19" s="189"/>
      <c r="J19" s="128"/>
      <c r="K19" s="106"/>
      <c r="L19" s="161"/>
      <c r="M19" s="173"/>
      <c r="N19" s="173"/>
      <c r="O19" s="173"/>
      <c r="P19" s="173"/>
      <c r="Q19" s="189"/>
    </row>
    <row r="20" spans="1:17" ht="15" customHeight="1">
      <c r="A20" s="24" t="s">
        <v>4</v>
      </c>
      <c r="B20" s="129"/>
      <c r="C20" s="101"/>
      <c r="D20" s="191"/>
      <c r="E20" s="190"/>
      <c r="F20" s="166">
        <f>SUM(F17:F19)</f>
        <v>1500</v>
      </c>
      <c r="G20" s="190"/>
      <c r="H20" s="190"/>
      <c r="I20" s="235"/>
      <c r="J20" s="129"/>
      <c r="K20" s="101"/>
      <c r="L20" s="191"/>
      <c r="M20" s="190"/>
      <c r="N20" s="166">
        <f>SUM(N17:N19)</f>
        <v>0</v>
      </c>
      <c r="O20" s="190"/>
      <c r="P20" s="190"/>
      <c r="Q20" s="235"/>
    </row>
    <row r="21" spans="1:17" ht="15" customHeight="1">
      <c r="A21" s="116" t="s">
        <v>11</v>
      </c>
      <c r="B21" s="128"/>
      <c r="C21" s="106"/>
      <c r="D21" s="161"/>
      <c r="E21" s="161"/>
      <c r="F21" s="161"/>
      <c r="G21" s="161"/>
      <c r="H21" s="173"/>
      <c r="I21" s="189"/>
      <c r="J21" s="128"/>
      <c r="K21" s="106"/>
      <c r="L21" s="161"/>
      <c r="M21" s="161"/>
      <c r="N21" s="161"/>
      <c r="O21" s="161"/>
      <c r="P21" s="173"/>
      <c r="Q21" s="189"/>
    </row>
    <row r="22" spans="1:17" ht="15" customHeight="1">
      <c r="A22" s="117" t="s">
        <v>48</v>
      </c>
      <c r="B22" s="128" t="s">
        <v>49</v>
      </c>
      <c r="C22" s="106">
        <v>1</v>
      </c>
      <c r="D22" s="161">
        <v>2500</v>
      </c>
      <c r="E22" s="161"/>
      <c r="F22" s="161">
        <f>D22*C22</f>
        <v>2500</v>
      </c>
      <c r="G22" s="161"/>
      <c r="H22" s="173"/>
      <c r="I22" s="189"/>
      <c r="J22" s="128" t="s">
        <v>49</v>
      </c>
      <c r="K22" s="106">
        <v>1</v>
      </c>
      <c r="L22" s="161">
        <v>2500</v>
      </c>
      <c r="M22" s="161"/>
      <c r="N22" s="161">
        <f>L22*K22</f>
        <v>2500</v>
      </c>
      <c r="O22" s="161"/>
      <c r="P22" s="173"/>
      <c r="Q22" s="189"/>
    </row>
    <row r="23" spans="1:17" ht="15" customHeight="1">
      <c r="A23" s="116"/>
      <c r="B23" s="128"/>
      <c r="C23" s="106"/>
      <c r="D23" s="161"/>
      <c r="E23" s="161"/>
      <c r="F23" s="161"/>
      <c r="G23" s="161"/>
      <c r="H23" s="173"/>
      <c r="I23" s="189"/>
      <c r="J23" s="128"/>
      <c r="K23" s="106"/>
      <c r="L23" s="161"/>
      <c r="M23" s="161"/>
      <c r="N23" s="161"/>
      <c r="O23" s="161"/>
      <c r="P23" s="173"/>
      <c r="Q23" s="189"/>
    </row>
    <row r="24" spans="1:17" s="136" customFormat="1" ht="15" customHeight="1">
      <c r="A24" s="24" t="s">
        <v>3</v>
      </c>
      <c r="B24" s="129"/>
      <c r="C24" s="100"/>
      <c r="D24" s="192"/>
      <c r="E24" s="166"/>
      <c r="F24" s="166">
        <f>SUM(F21:F23)</f>
        <v>2500</v>
      </c>
      <c r="G24" s="166"/>
      <c r="H24" s="166"/>
      <c r="I24" s="165"/>
      <c r="J24" s="129"/>
      <c r="K24" s="100"/>
      <c r="L24" s="192"/>
      <c r="M24" s="166"/>
      <c r="N24" s="166">
        <f>SUM(N21:N23)</f>
        <v>2500</v>
      </c>
      <c r="O24" s="166"/>
      <c r="P24" s="166"/>
      <c r="Q24" s="165"/>
    </row>
    <row r="25" spans="1:17" ht="15" customHeight="1">
      <c r="A25" s="63" t="s">
        <v>42</v>
      </c>
      <c r="B25" s="128"/>
      <c r="C25" s="106"/>
      <c r="D25" s="161"/>
      <c r="E25" s="173"/>
      <c r="F25" s="173"/>
      <c r="G25" s="173"/>
      <c r="H25" s="173"/>
      <c r="I25" s="189"/>
      <c r="J25" s="128"/>
      <c r="K25" s="106"/>
      <c r="L25" s="161"/>
      <c r="M25" s="173"/>
      <c r="N25" s="173"/>
      <c r="O25" s="173"/>
      <c r="P25" s="173"/>
      <c r="Q25" s="189"/>
    </row>
    <row r="26" spans="1:17" ht="15" customHeight="1">
      <c r="A26" s="119" t="s">
        <v>50</v>
      </c>
      <c r="B26" s="128" t="s">
        <v>51</v>
      </c>
      <c r="C26" s="106"/>
      <c r="D26" s="161">
        <v>170</v>
      </c>
      <c r="E26" s="161"/>
      <c r="F26" s="161">
        <f>D26*C26</f>
        <v>0</v>
      </c>
      <c r="G26" s="161"/>
      <c r="H26" s="173"/>
      <c r="I26" s="189"/>
      <c r="J26" s="128" t="s">
        <v>51</v>
      </c>
      <c r="K26" s="106">
        <v>4</v>
      </c>
      <c r="L26" s="161">
        <v>170</v>
      </c>
      <c r="M26" s="161"/>
      <c r="N26" s="161">
        <f>L26*K26</f>
        <v>680</v>
      </c>
      <c r="O26" s="161"/>
      <c r="P26" s="173"/>
      <c r="Q26" s="189"/>
    </row>
    <row r="27" spans="1:17" ht="15" customHeight="1">
      <c r="A27" s="119"/>
      <c r="B27" s="128"/>
      <c r="C27" s="106"/>
      <c r="D27" s="161"/>
      <c r="E27" s="161"/>
      <c r="F27" s="161"/>
      <c r="G27" s="161"/>
      <c r="H27" s="173"/>
      <c r="I27" s="189"/>
      <c r="J27" s="128"/>
      <c r="K27" s="106"/>
      <c r="L27" s="161"/>
      <c r="M27" s="161"/>
      <c r="N27" s="161"/>
      <c r="O27" s="161"/>
      <c r="P27" s="173"/>
      <c r="Q27" s="189"/>
    </row>
    <row r="28" spans="1:17" s="136" customFormat="1" ht="15" customHeight="1">
      <c r="A28" s="24" t="s">
        <v>13</v>
      </c>
      <c r="B28" s="129"/>
      <c r="C28" s="100"/>
      <c r="D28" s="192"/>
      <c r="E28" s="166"/>
      <c r="F28" s="166">
        <f>SUM(F25:F27)</f>
        <v>0</v>
      </c>
      <c r="G28" s="166"/>
      <c r="H28" s="166"/>
      <c r="I28" s="165"/>
      <c r="J28" s="129"/>
      <c r="K28" s="100"/>
      <c r="L28" s="192"/>
      <c r="M28" s="166"/>
      <c r="N28" s="166">
        <f>SUM(N25:N27)</f>
        <v>680</v>
      </c>
      <c r="O28" s="166"/>
      <c r="P28" s="166"/>
      <c r="Q28" s="165"/>
    </row>
    <row r="29" spans="1:17" ht="15" customHeight="1">
      <c r="A29" s="47" t="s">
        <v>14</v>
      </c>
      <c r="B29" s="128"/>
      <c r="C29" s="106"/>
      <c r="D29" s="161"/>
      <c r="E29" s="173"/>
      <c r="F29" s="173"/>
      <c r="G29" s="173"/>
      <c r="H29" s="173"/>
      <c r="I29" s="189"/>
      <c r="J29" s="128"/>
      <c r="K29" s="106"/>
      <c r="L29" s="161"/>
      <c r="M29" s="173"/>
      <c r="N29" s="173"/>
      <c r="O29" s="173"/>
      <c r="P29" s="173"/>
      <c r="Q29" s="189"/>
    </row>
    <row r="30" spans="1:17" ht="15" customHeight="1">
      <c r="A30" s="120" t="s">
        <v>61</v>
      </c>
      <c r="B30" s="137"/>
      <c r="C30" s="114"/>
      <c r="D30" s="163"/>
      <c r="E30" s="163"/>
      <c r="F30" s="163"/>
      <c r="G30" s="163"/>
      <c r="H30" s="163"/>
      <c r="I30" s="193"/>
      <c r="J30" s="137"/>
      <c r="K30" s="114"/>
      <c r="L30" s="163"/>
      <c r="M30" s="163"/>
      <c r="N30" s="163"/>
      <c r="O30" s="163"/>
      <c r="P30" s="163"/>
      <c r="Q30" s="193"/>
    </row>
    <row r="31" spans="1:17" ht="24" customHeight="1">
      <c r="A31" s="122" t="s">
        <v>117</v>
      </c>
      <c r="B31" s="128" t="s">
        <v>66</v>
      </c>
      <c r="C31" s="161">
        <v>18</v>
      </c>
      <c r="D31" s="161">
        <v>200</v>
      </c>
      <c r="E31" s="171"/>
      <c r="F31" s="173"/>
      <c r="G31" s="173">
        <f>D31*C31</f>
        <v>3600</v>
      </c>
      <c r="H31" s="173"/>
      <c r="I31" s="154">
        <f>SUM(E31:H31)</f>
        <v>3600</v>
      </c>
      <c r="J31" s="128" t="s">
        <v>66</v>
      </c>
      <c r="K31" s="161">
        <v>30</v>
      </c>
      <c r="L31" s="161">
        <v>450</v>
      </c>
      <c r="M31" s="171"/>
      <c r="N31" s="173">
        <f>L31*K31/2</f>
        <v>6750</v>
      </c>
      <c r="O31" s="173">
        <f>L31*K31/2</f>
        <v>6750</v>
      </c>
      <c r="P31" s="173"/>
      <c r="Q31" s="154">
        <f>SUM(M31:P31)</f>
        <v>13500</v>
      </c>
    </row>
    <row r="32" spans="1:17" ht="15" customHeight="1">
      <c r="A32" s="122" t="s">
        <v>62</v>
      </c>
      <c r="B32" s="128" t="s">
        <v>58</v>
      </c>
      <c r="C32" s="161">
        <v>1</v>
      </c>
      <c r="D32" s="161">
        <v>1700</v>
      </c>
      <c r="E32" s="171"/>
      <c r="F32" s="173">
        <f>D32*C32</f>
        <v>1700</v>
      </c>
      <c r="G32" s="173"/>
      <c r="H32" s="173"/>
      <c r="I32" s="154">
        <f>SUM(E32:H32)</f>
        <v>1700</v>
      </c>
      <c r="J32" s="128" t="s">
        <v>58</v>
      </c>
      <c r="K32" s="161">
        <v>4</v>
      </c>
      <c r="L32" s="161">
        <v>800</v>
      </c>
      <c r="M32" s="171"/>
      <c r="N32" s="173">
        <f>L32*K32/2</f>
        <v>1600</v>
      </c>
      <c r="O32" s="173">
        <f>L32*K32/2</f>
        <v>1600</v>
      </c>
      <c r="P32" s="173"/>
      <c r="Q32" s="154">
        <f>SUM(M32:P32)</f>
        <v>3200</v>
      </c>
    </row>
    <row r="33" spans="1:17" ht="15" customHeight="1">
      <c r="A33" s="122" t="s">
        <v>63</v>
      </c>
      <c r="B33" s="128" t="s">
        <v>58</v>
      </c>
      <c r="C33" s="161"/>
      <c r="D33" s="161"/>
      <c r="E33" s="171"/>
      <c r="F33" s="173">
        <f>D33/2</f>
        <v>0</v>
      </c>
      <c r="G33" s="173">
        <f>D33/2</f>
        <v>0</v>
      </c>
      <c r="H33" s="173"/>
      <c r="I33" s="154">
        <f>SUM(E33:H33)</f>
        <v>0</v>
      </c>
      <c r="J33" s="128" t="s">
        <v>58</v>
      </c>
      <c r="K33" s="161">
        <v>1</v>
      </c>
      <c r="L33" s="161">
        <v>6000</v>
      </c>
      <c r="M33" s="171"/>
      <c r="N33" s="173">
        <f>L33/2</f>
        <v>3000</v>
      </c>
      <c r="O33" s="173">
        <f>L33/2</f>
        <v>3000</v>
      </c>
      <c r="P33" s="173"/>
      <c r="Q33" s="154">
        <f>SUM(M33:P33)</f>
        <v>6000</v>
      </c>
    </row>
    <row r="34" spans="1:17" ht="32.25" customHeight="1">
      <c r="A34" s="122" t="s">
        <v>64</v>
      </c>
      <c r="B34" s="128" t="s">
        <v>57</v>
      </c>
      <c r="C34" s="161"/>
      <c r="D34" s="161">
        <v>3500</v>
      </c>
      <c r="E34" s="171"/>
      <c r="F34" s="173">
        <f>D34*C34</f>
        <v>0</v>
      </c>
      <c r="G34" s="173">
        <v>3500</v>
      </c>
      <c r="H34" s="173"/>
      <c r="I34" s="154">
        <f>SUM(E34:H34)</f>
        <v>3500</v>
      </c>
      <c r="J34" s="128" t="s">
        <v>57</v>
      </c>
      <c r="K34" s="161">
        <v>1</v>
      </c>
      <c r="L34" s="161">
        <v>3500</v>
      </c>
      <c r="M34" s="171"/>
      <c r="N34" s="173">
        <f>L34*K34</f>
        <v>3500</v>
      </c>
      <c r="O34" s="173">
        <v>3500</v>
      </c>
      <c r="P34" s="173"/>
      <c r="Q34" s="154">
        <f>SUM(M34:P34)</f>
        <v>7000</v>
      </c>
    </row>
    <row r="35" spans="1:17" ht="15" customHeight="1">
      <c r="A35" s="120"/>
      <c r="B35" s="128"/>
      <c r="C35" s="106"/>
      <c r="D35" s="161"/>
      <c r="E35" s="173"/>
      <c r="F35" s="173"/>
      <c r="G35" s="173"/>
      <c r="H35" s="173"/>
      <c r="I35" s="189"/>
      <c r="J35" s="128"/>
      <c r="K35" s="106"/>
      <c r="L35" s="161"/>
      <c r="M35" s="173"/>
      <c r="N35" s="173"/>
      <c r="O35" s="173"/>
      <c r="P35" s="173"/>
      <c r="Q35" s="189"/>
    </row>
    <row r="36" spans="1:17" s="118" customFormat="1" ht="15" customHeight="1">
      <c r="A36" s="122"/>
      <c r="B36" s="128"/>
      <c r="C36" s="106"/>
      <c r="D36" s="161"/>
      <c r="E36" s="161"/>
      <c r="F36" s="161"/>
      <c r="G36" s="161"/>
      <c r="H36" s="196"/>
      <c r="I36" s="198"/>
      <c r="J36" s="128"/>
      <c r="K36" s="106"/>
      <c r="L36" s="161"/>
      <c r="M36" s="161"/>
      <c r="N36" s="161"/>
      <c r="O36" s="161"/>
      <c r="P36" s="196"/>
      <c r="Q36" s="198"/>
    </row>
    <row r="37" spans="1:17" ht="15" customHeight="1" thickBot="1">
      <c r="A37" s="32" t="s">
        <v>6</v>
      </c>
      <c r="B37" s="130"/>
      <c r="C37" s="110"/>
      <c r="D37" s="200"/>
      <c r="E37" s="199"/>
      <c r="F37" s="201">
        <f>SUM(F29:F36)</f>
        <v>1700</v>
      </c>
      <c r="G37" s="201">
        <f>SUM(G29:G36)</f>
        <v>7100</v>
      </c>
      <c r="H37" s="199"/>
      <c r="I37" s="228"/>
      <c r="J37" s="130"/>
      <c r="K37" s="110"/>
      <c r="L37" s="200"/>
      <c r="M37" s="199"/>
      <c r="N37" s="201">
        <f>SUM(N29:N36)</f>
        <v>14850</v>
      </c>
      <c r="O37" s="201">
        <f>SUM(O29:O36)</f>
        <v>14850</v>
      </c>
      <c r="P37" s="199"/>
      <c r="Q37" s="228"/>
    </row>
    <row r="38" spans="1:17" ht="15" customHeight="1">
      <c r="A38" s="47" t="s">
        <v>12</v>
      </c>
      <c r="B38" s="131"/>
      <c r="C38" s="102"/>
      <c r="D38" s="169"/>
      <c r="E38" s="170"/>
      <c r="F38" s="170"/>
      <c r="G38" s="170"/>
      <c r="H38" s="170"/>
      <c r="I38" s="202"/>
      <c r="J38" s="131"/>
      <c r="K38" s="102"/>
      <c r="L38" s="169"/>
      <c r="M38" s="170"/>
      <c r="N38" s="170"/>
      <c r="O38" s="170"/>
      <c r="P38" s="170"/>
      <c r="Q38" s="202"/>
    </row>
    <row r="39" spans="1:17" ht="15" customHeight="1">
      <c r="A39" s="138" t="s">
        <v>59</v>
      </c>
      <c r="B39" s="128" t="s">
        <v>51</v>
      </c>
      <c r="C39" s="106"/>
      <c r="D39" s="161">
        <v>90</v>
      </c>
      <c r="E39" s="173"/>
      <c r="F39" s="173">
        <f>D39*C39</f>
        <v>0</v>
      </c>
      <c r="G39" s="173"/>
      <c r="H39" s="173"/>
      <c r="I39" s="189"/>
      <c r="J39" s="128" t="s">
        <v>51</v>
      </c>
      <c r="K39" s="106">
        <v>4</v>
      </c>
      <c r="L39" s="161">
        <v>90</v>
      </c>
      <c r="M39" s="173"/>
      <c r="N39" s="173">
        <f>L39*K39</f>
        <v>360</v>
      </c>
      <c r="O39" s="173"/>
      <c r="P39" s="173"/>
      <c r="Q39" s="189"/>
    </row>
    <row r="40" spans="1:17" ht="29.25" customHeight="1">
      <c r="A40" s="138" t="s">
        <v>65</v>
      </c>
      <c r="B40" s="128" t="s">
        <v>54</v>
      </c>
      <c r="C40" s="106"/>
      <c r="D40" s="161">
        <f>600*B50</f>
        <v>661.521499448732</v>
      </c>
      <c r="E40" s="173"/>
      <c r="F40" s="173">
        <f>D40*C40/2</f>
        <v>0</v>
      </c>
      <c r="G40" s="173">
        <f>F40</f>
        <v>0</v>
      </c>
      <c r="H40" s="173"/>
      <c r="I40" s="189"/>
      <c r="J40" s="128" t="s">
        <v>54</v>
      </c>
      <c r="K40" s="106">
        <v>0</v>
      </c>
      <c r="L40" s="161">
        <f>600*J50</f>
        <v>0</v>
      </c>
      <c r="M40" s="173"/>
      <c r="N40" s="173">
        <f>L40*K40/2</f>
        <v>0</v>
      </c>
      <c r="O40" s="173">
        <f>N40</f>
        <v>0</v>
      </c>
      <c r="P40" s="173"/>
      <c r="Q40" s="189"/>
    </row>
    <row r="41" spans="1:17" ht="15" customHeight="1">
      <c r="A41" s="138" t="s">
        <v>60</v>
      </c>
      <c r="B41" s="128" t="s">
        <v>58</v>
      </c>
      <c r="C41" s="106"/>
      <c r="D41" s="161">
        <v>3000</v>
      </c>
      <c r="E41" s="173"/>
      <c r="F41" s="173">
        <f>D41*C41</f>
        <v>0</v>
      </c>
      <c r="G41" s="173"/>
      <c r="H41" s="173"/>
      <c r="I41" s="189"/>
      <c r="J41" s="128" t="s">
        <v>58</v>
      </c>
      <c r="K41" s="106">
        <v>1</v>
      </c>
      <c r="L41" s="161">
        <v>3000</v>
      </c>
      <c r="M41" s="173"/>
      <c r="N41" s="173">
        <f>L41*K41</f>
        <v>3000</v>
      </c>
      <c r="O41" s="173"/>
      <c r="P41" s="173"/>
      <c r="Q41" s="189"/>
    </row>
    <row r="42" spans="1:17" ht="15" customHeight="1" thickBot="1">
      <c r="A42" s="15" t="s">
        <v>7</v>
      </c>
      <c r="B42" s="132"/>
      <c r="C42" s="101"/>
      <c r="D42" s="191"/>
      <c r="E42" s="203"/>
      <c r="F42" s="175">
        <f>SUM(F39:F41)</f>
        <v>0</v>
      </c>
      <c r="G42" s="175">
        <f>SUM(G39:G41)</f>
        <v>0</v>
      </c>
      <c r="H42" s="203"/>
      <c r="I42" s="228"/>
      <c r="J42" s="132"/>
      <c r="K42" s="101"/>
      <c r="L42" s="191"/>
      <c r="M42" s="203"/>
      <c r="N42" s="175">
        <f>SUM(N39:N41)</f>
        <v>3360</v>
      </c>
      <c r="O42" s="175">
        <f>SUM(O39:O41)</f>
        <v>0</v>
      </c>
      <c r="P42" s="203"/>
      <c r="Q42" s="228"/>
    </row>
    <row r="43" spans="1:17" ht="16.5" customHeight="1" thickBot="1">
      <c r="A43" s="49" t="s">
        <v>18</v>
      </c>
      <c r="B43" s="133"/>
      <c r="C43" s="103"/>
      <c r="D43" s="205"/>
      <c r="E43" s="206">
        <f>E16</f>
        <v>20441.01433296582</v>
      </c>
      <c r="F43" s="206">
        <f>F37+F28+F24+F16+F20+F42</f>
        <v>5700</v>
      </c>
      <c r="G43" s="206">
        <f>G37+G28+G24+G16+G20+G42</f>
        <v>7100</v>
      </c>
      <c r="H43" s="204"/>
      <c r="I43" s="230"/>
      <c r="J43" s="133"/>
      <c r="K43" s="103"/>
      <c r="L43" s="205"/>
      <c r="M43" s="206">
        <f>M16</f>
        <v>20441.01433296582</v>
      </c>
      <c r="N43" s="206">
        <f>N37+N28+N24+N16+N20+N42</f>
        <v>34252.91804483646</v>
      </c>
      <c r="O43" s="206">
        <f>O37+O28+O24+O16+O20+O42</f>
        <v>14850</v>
      </c>
      <c r="P43" s="204"/>
      <c r="Q43" s="230"/>
    </row>
    <row r="44" spans="1:17" ht="30" customHeight="1" thickBot="1">
      <c r="A44" s="56" t="s">
        <v>33</v>
      </c>
      <c r="B44" s="139"/>
      <c r="C44" s="140"/>
      <c r="D44" s="207"/>
      <c r="E44" s="207"/>
      <c r="F44" s="207">
        <f>(F43)*0.07</f>
        <v>399.00000000000006</v>
      </c>
      <c r="G44" s="207">
        <f>(G43)*0.07</f>
        <v>497.00000000000006</v>
      </c>
      <c r="H44" s="207"/>
      <c r="I44" s="207"/>
      <c r="J44" s="139"/>
      <c r="K44" s="140"/>
      <c r="L44" s="207"/>
      <c r="M44" s="207"/>
      <c r="N44" s="207">
        <f>(N43)*0.07</f>
        <v>2397.704263138552</v>
      </c>
      <c r="O44" s="207">
        <f>(O43)*0.07</f>
        <v>1039.5</v>
      </c>
      <c r="P44" s="207"/>
      <c r="Q44" s="207"/>
    </row>
    <row r="45" spans="1:17" ht="25.5" customHeight="1" thickBot="1">
      <c r="A45" s="49" t="s">
        <v>36</v>
      </c>
      <c r="B45" s="134"/>
      <c r="C45" s="111"/>
      <c r="D45" s="209"/>
      <c r="E45" s="208"/>
      <c r="F45" s="206">
        <f>F43+F44</f>
        <v>6099</v>
      </c>
      <c r="G45" s="206">
        <f>G43+G44</f>
        <v>7597</v>
      </c>
      <c r="H45" s="208"/>
      <c r="I45" s="210"/>
      <c r="J45" s="134"/>
      <c r="K45" s="111"/>
      <c r="L45" s="209"/>
      <c r="M45" s="208"/>
      <c r="N45" s="206">
        <f>N43+N44</f>
        <v>36650.622307975005</v>
      </c>
      <c r="O45" s="206">
        <f>O43+O44</f>
        <v>15889.5</v>
      </c>
      <c r="P45" s="208"/>
      <c r="Q45" s="210"/>
    </row>
    <row r="46" spans="1:17" ht="30" customHeight="1" thickBot="1">
      <c r="A46" s="56" t="s">
        <v>31</v>
      </c>
      <c r="B46" s="139"/>
      <c r="C46" s="140"/>
      <c r="D46" s="207"/>
      <c r="E46" s="207"/>
      <c r="F46" s="207">
        <f>F43*0.05</f>
        <v>285</v>
      </c>
      <c r="G46" s="207">
        <f>G43*0.05</f>
        <v>355</v>
      </c>
      <c r="H46" s="211"/>
      <c r="I46" s="212"/>
      <c r="J46" s="139"/>
      <c r="K46" s="140"/>
      <c r="L46" s="207"/>
      <c r="M46" s="207"/>
      <c r="N46" s="207">
        <f>N43*0.05</f>
        <v>1712.645902241823</v>
      </c>
      <c r="O46" s="207">
        <f>O43*0.05</f>
        <v>742.5</v>
      </c>
      <c r="P46" s="211"/>
      <c r="Q46" s="212"/>
    </row>
    <row r="47" spans="1:17" ht="16.5" customHeight="1" thickBot="1">
      <c r="A47" s="49" t="s">
        <v>32</v>
      </c>
      <c r="B47" s="134"/>
      <c r="C47" s="111"/>
      <c r="D47" s="209"/>
      <c r="E47" s="208"/>
      <c r="F47" s="206">
        <f>F45+F46</f>
        <v>6384</v>
      </c>
      <c r="G47" s="206">
        <f>G45+G46</f>
        <v>7952</v>
      </c>
      <c r="H47" s="208"/>
      <c r="I47" s="213"/>
      <c r="J47" s="134"/>
      <c r="K47" s="111"/>
      <c r="L47" s="209"/>
      <c r="M47" s="208"/>
      <c r="N47" s="206">
        <f>N45+N46</f>
        <v>38363.268210216826</v>
      </c>
      <c r="O47" s="206">
        <f>O45+O46</f>
        <v>16632</v>
      </c>
      <c r="P47" s="208"/>
      <c r="Q47" s="213"/>
    </row>
    <row r="48" spans="1:17" ht="13.5" thickBot="1">
      <c r="A48" s="55"/>
      <c r="B48" s="135"/>
      <c r="C48" s="104"/>
      <c r="D48" s="214"/>
      <c r="E48" s="214"/>
      <c r="F48" s="214"/>
      <c r="G48" s="214"/>
      <c r="H48" s="214"/>
      <c r="I48" s="214"/>
      <c r="J48" s="135"/>
      <c r="K48" s="104"/>
      <c r="L48" s="214"/>
      <c r="M48" s="214"/>
      <c r="N48" s="214"/>
      <c r="O48" s="214"/>
      <c r="P48" s="214"/>
      <c r="Q48" s="214"/>
    </row>
    <row r="49" spans="1:17" ht="16.5" customHeight="1" thickBot="1">
      <c r="A49" s="49"/>
      <c r="B49" s="134"/>
      <c r="C49" s="111"/>
      <c r="D49" s="209"/>
      <c r="E49" s="208"/>
      <c r="F49" s="208"/>
      <c r="G49" s="208"/>
      <c r="H49" s="208"/>
      <c r="I49" s="213"/>
      <c r="J49" s="134"/>
      <c r="K49" s="111"/>
      <c r="L49" s="209"/>
      <c r="M49" s="208"/>
      <c r="N49" s="208"/>
      <c r="O49" s="208"/>
      <c r="P49" s="208"/>
      <c r="Q49" s="213"/>
    </row>
    <row r="50" spans="1:9" ht="12.75">
      <c r="A50" s="93" t="s">
        <v>118</v>
      </c>
      <c r="B50" s="243">
        <f>1/0.907</f>
        <v>1.1025358324145533</v>
      </c>
      <c r="C50" s="118"/>
      <c r="D50" s="236"/>
      <c r="E50" s="236"/>
      <c r="F50" s="236"/>
      <c r="G50" s="236"/>
      <c r="H50" s="236"/>
      <c r="I50" s="236"/>
    </row>
    <row r="51" spans="1:16" ht="36" customHeight="1">
      <c r="A51" s="531" t="s">
        <v>34</v>
      </c>
      <c r="B51" s="531"/>
      <c r="C51" s="531"/>
      <c r="D51" s="531"/>
      <c r="E51" s="531"/>
      <c r="F51" s="531"/>
      <c r="G51" s="531"/>
      <c r="H51" s="531"/>
      <c r="I51" s="531"/>
      <c r="J51" s="531"/>
      <c r="K51" s="531"/>
      <c r="L51" s="531"/>
      <c r="M51" s="531"/>
      <c r="N51" s="531"/>
      <c r="O51" s="531"/>
      <c r="P51" s="531"/>
    </row>
    <row r="52" spans="1:16" ht="18" customHeight="1">
      <c r="A52" s="532" t="s">
        <v>26</v>
      </c>
      <c r="B52" s="532"/>
      <c r="C52" s="532"/>
      <c r="D52" s="532"/>
      <c r="E52" s="532"/>
      <c r="F52" s="532"/>
      <c r="G52" s="532"/>
      <c r="H52" s="532"/>
      <c r="I52" s="532"/>
      <c r="J52" s="532"/>
      <c r="K52" s="532"/>
      <c r="L52" s="532"/>
      <c r="M52" s="532"/>
      <c r="N52" s="532"/>
      <c r="O52" s="532"/>
      <c r="P52" s="532"/>
    </row>
    <row r="53" spans="1:16" ht="33.75" customHeight="1">
      <c r="A53" s="532" t="s">
        <v>39</v>
      </c>
      <c r="B53" s="532"/>
      <c r="C53" s="532"/>
      <c r="D53" s="532"/>
      <c r="E53" s="532"/>
      <c r="F53" s="532"/>
      <c r="G53" s="532"/>
      <c r="H53" s="532"/>
      <c r="I53" s="532"/>
      <c r="J53" s="532"/>
      <c r="K53" s="532"/>
      <c r="L53" s="532"/>
      <c r="M53" s="532"/>
      <c r="N53" s="532"/>
      <c r="O53" s="532"/>
      <c r="P53" s="532"/>
    </row>
    <row r="54" spans="1:16" ht="23.25" customHeight="1">
      <c r="A54" s="532" t="s">
        <v>37</v>
      </c>
      <c r="B54" s="532"/>
      <c r="C54" s="532"/>
      <c r="D54" s="532"/>
      <c r="E54" s="532"/>
      <c r="F54" s="532"/>
      <c r="G54" s="532"/>
      <c r="H54" s="532"/>
      <c r="I54" s="532"/>
      <c r="J54" s="532"/>
      <c r="K54" s="532"/>
      <c r="L54" s="532"/>
      <c r="M54" s="532"/>
      <c r="N54" s="532"/>
      <c r="O54" s="532"/>
      <c r="P54" s="532"/>
    </row>
    <row r="55" spans="1:16" ht="90" customHeight="1">
      <c r="A55" s="535" t="s">
        <v>43</v>
      </c>
      <c r="B55" s="535"/>
      <c r="C55" s="535"/>
      <c r="D55" s="535"/>
      <c r="E55" s="535"/>
      <c r="F55" s="535"/>
      <c r="G55" s="535"/>
      <c r="H55" s="535"/>
      <c r="I55" s="535"/>
      <c r="J55" s="535"/>
      <c r="K55" s="535"/>
      <c r="L55" s="535"/>
      <c r="M55" s="535"/>
      <c r="N55" s="535"/>
      <c r="O55" s="535"/>
      <c r="P55" s="535"/>
    </row>
    <row r="56" spans="1:16" ht="36.75" customHeight="1">
      <c r="A56" s="532" t="s">
        <v>19</v>
      </c>
      <c r="B56" s="532"/>
      <c r="C56" s="532"/>
      <c r="D56" s="532"/>
      <c r="E56" s="532"/>
      <c r="F56" s="532"/>
      <c r="G56" s="532"/>
      <c r="H56" s="532"/>
      <c r="I56" s="532"/>
      <c r="J56" s="532"/>
      <c r="K56" s="532"/>
      <c r="L56" s="532"/>
      <c r="M56" s="532"/>
      <c r="N56" s="532"/>
      <c r="O56" s="532"/>
      <c r="P56" s="532"/>
    </row>
    <row r="57" spans="1:16" ht="12.75">
      <c r="A57" s="532" t="s">
        <v>27</v>
      </c>
      <c r="B57" s="532"/>
      <c r="C57" s="532"/>
      <c r="D57" s="532"/>
      <c r="E57" s="532"/>
      <c r="F57" s="532"/>
      <c r="G57" s="532"/>
      <c r="H57" s="532"/>
      <c r="I57" s="532"/>
      <c r="J57" s="532"/>
      <c r="K57" s="532"/>
      <c r="L57" s="532"/>
      <c r="M57" s="532"/>
      <c r="N57" s="532"/>
      <c r="O57" s="532"/>
      <c r="P57" s="532"/>
    </row>
    <row r="58" spans="1:16" ht="18" customHeight="1">
      <c r="A58" s="532" t="s">
        <v>28</v>
      </c>
      <c r="B58" s="532"/>
      <c r="C58" s="532"/>
      <c r="D58" s="532"/>
      <c r="E58" s="532"/>
      <c r="F58" s="532"/>
      <c r="G58" s="532"/>
      <c r="H58" s="532"/>
      <c r="I58" s="532"/>
      <c r="J58" s="532"/>
      <c r="K58" s="532"/>
      <c r="L58" s="532"/>
      <c r="M58" s="532"/>
      <c r="N58" s="532"/>
      <c r="O58" s="532"/>
      <c r="P58" s="532"/>
    </row>
    <row r="59" spans="1:16" ht="12.75">
      <c r="A59" s="525" t="s">
        <v>20</v>
      </c>
      <c r="B59" s="525"/>
      <c r="C59" s="525"/>
      <c r="D59" s="525"/>
      <c r="E59" s="525"/>
      <c r="F59" s="525"/>
      <c r="G59" s="525"/>
      <c r="H59" s="525"/>
      <c r="I59" s="525"/>
      <c r="J59" s="525"/>
      <c r="K59" s="525"/>
      <c r="L59" s="525"/>
      <c r="M59" s="525"/>
      <c r="N59" s="525"/>
      <c r="O59" s="525"/>
      <c r="P59" s="525"/>
    </row>
    <row r="60" spans="1:16" ht="20.25" customHeight="1">
      <c r="A60" s="525" t="s">
        <v>21</v>
      </c>
      <c r="B60" s="525"/>
      <c r="C60" s="525"/>
      <c r="D60" s="525"/>
      <c r="E60" s="525"/>
      <c r="F60" s="525"/>
      <c r="G60" s="525"/>
      <c r="H60" s="525"/>
      <c r="I60" s="525"/>
      <c r="J60" s="525"/>
      <c r="K60" s="525"/>
      <c r="L60" s="525"/>
      <c r="M60" s="525"/>
      <c r="N60" s="525"/>
      <c r="O60" s="525"/>
      <c r="P60" s="525"/>
    </row>
    <row r="61" spans="1:16" ht="57" customHeight="1">
      <c r="A61" s="535" t="s">
        <v>35</v>
      </c>
      <c r="B61" s="535"/>
      <c r="C61" s="535"/>
      <c r="D61" s="535"/>
      <c r="E61" s="535"/>
      <c r="F61" s="535"/>
      <c r="G61" s="535"/>
      <c r="H61" s="535"/>
      <c r="I61" s="535"/>
      <c r="J61" s="535"/>
      <c r="K61" s="535"/>
      <c r="L61" s="535"/>
      <c r="M61" s="535"/>
      <c r="N61" s="535"/>
      <c r="O61" s="535"/>
      <c r="P61" s="535"/>
    </row>
    <row r="62" spans="1:16" ht="39.75" customHeight="1">
      <c r="A62" s="535" t="s">
        <v>44</v>
      </c>
      <c r="B62" s="535"/>
      <c r="C62" s="535"/>
      <c r="D62" s="535"/>
      <c r="E62" s="535"/>
      <c r="F62" s="535"/>
      <c r="G62" s="535"/>
      <c r="H62" s="535"/>
      <c r="I62" s="535"/>
      <c r="J62" s="535"/>
      <c r="K62" s="535"/>
      <c r="L62" s="535"/>
      <c r="M62" s="535"/>
      <c r="N62" s="535"/>
      <c r="O62" s="535"/>
      <c r="P62" s="535"/>
    </row>
    <row r="63" spans="1:16" ht="48" customHeight="1">
      <c r="A63" s="535" t="s">
        <v>40</v>
      </c>
      <c r="B63" s="535"/>
      <c r="C63" s="535"/>
      <c r="D63" s="535"/>
      <c r="E63" s="535"/>
      <c r="F63" s="535"/>
      <c r="G63" s="535"/>
      <c r="H63" s="535"/>
      <c r="I63" s="535"/>
      <c r="J63" s="535"/>
      <c r="K63" s="535"/>
      <c r="L63" s="535"/>
      <c r="M63" s="535"/>
      <c r="N63" s="535"/>
      <c r="O63" s="535"/>
      <c r="P63" s="535"/>
    </row>
    <row r="64" spans="1:16" ht="67.5" customHeight="1">
      <c r="A64" s="535" t="s">
        <v>38</v>
      </c>
      <c r="B64" s="535"/>
      <c r="C64" s="535"/>
      <c r="D64" s="535"/>
      <c r="E64" s="535"/>
      <c r="F64" s="535"/>
      <c r="G64" s="535"/>
      <c r="H64" s="535"/>
      <c r="I64" s="535"/>
      <c r="J64" s="535"/>
      <c r="K64" s="535"/>
      <c r="L64" s="535"/>
      <c r="M64" s="535"/>
      <c r="N64" s="535"/>
      <c r="O64" s="535"/>
      <c r="P64" s="535"/>
    </row>
    <row r="65" spans="1:16" ht="25.5" customHeight="1">
      <c r="A65" s="536" t="s">
        <v>29</v>
      </c>
      <c r="B65" s="536"/>
      <c r="C65" s="536"/>
      <c r="D65" s="536"/>
      <c r="E65" s="536"/>
      <c r="F65" s="536"/>
      <c r="G65" s="536"/>
      <c r="H65" s="536"/>
      <c r="I65" s="536"/>
      <c r="J65" s="536"/>
      <c r="K65" s="536"/>
      <c r="L65" s="536"/>
      <c r="M65" s="536"/>
      <c r="N65" s="536"/>
      <c r="O65" s="536"/>
      <c r="P65" s="536"/>
    </row>
    <row r="75" spans="3:16" ht="12.75">
      <c r="C75" s="14"/>
      <c r="D75" s="14"/>
      <c r="E75" s="14"/>
      <c r="F75" s="14"/>
      <c r="G75" s="14"/>
      <c r="H75" s="14"/>
      <c r="I75" s="14"/>
      <c r="J75" s="14"/>
      <c r="K75" s="14"/>
      <c r="L75" s="14"/>
      <c r="M75" s="14"/>
      <c r="N75" s="14"/>
      <c r="O75" s="14"/>
      <c r="P75" s="14"/>
    </row>
    <row r="76" spans="3:16" ht="12.75">
      <c r="C76" s="14"/>
      <c r="D76" s="14"/>
      <c r="E76" s="14"/>
      <c r="F76" s="14"/>
      <c r="G76" s="14"/>
      <c r="H76" s="14"/>
      <c r="I76" s="14"/>
      <c r="J76" s="14"/>
      <c r="K76" s="14"/>
      <c r="L76" s="14"/>
      <c r="M76" s="14"/>
      <c r="N76" s="14"/>
      <c r="O76" s="14"/>
      <c r="P76" s="14"/>
    </row>
    <row r="77" spans="3:16" ht="12.75">
      <c r="C77" s="14"/>
      <c r="D77" s="14"/>
      <c r="E77" s="14"/>
      <c r="F77" s="14"/>
      <c r="G77" s="14"/>
      <c r="H77" s="14"/>
      <c r="I77" s="14"/>
      <c r="J77" s="14"/>
      <c r="K77" s="14"/>
      <c r="L77" s="14"/>
      <c r="M77" s="14"/>
      <c r="N77" s="14"/>
      <c r="O77" s="14"/>
      <c r="P77" s="14"/>
    </row>
    <row r="78" spans="3:16" ht="12.75">
      <c r="C78" s="14"/>
      <c r="D78" s="14"/>
      <c r="E78" s="14"/>
      <c r="F78" s="14"/>
      <c r="G78" s="14"/>
      <c r="H78" s="14"/>
      <c r="I78" s="14"/>
      <c r="J78" s="14"/>
      <c r="K78" s="14"/>
      <c r="L78" s="14"/>
      <c r="M78" s="14"/>
      <c r="N78" s="14"/>
      <c r="O78" s="14"/>
      <c r="P78" s="14"/>
    </row>
    <row r="79" spans="3:16" ht="12.75">
      <c r="C79" s="14"/>
      <c r="D79" s="14"/>
      <c r="E79" s="14"/>
      <c r="F79" s="14"/>
      <c r="G79" s="14"/>
      <c r="H79" s="14"/>
      <c r="I79" s="14"/>
      <c r="J79" s="14"/>
      <c r="K79" s="14"/>
      <c r="L79" s="14"/>
      <c r="M79" s="14"/>
      <c r="N79" s="14"/>
      <c r="O79" s="14"/>
      <c r="P79" s="14"/>
    </row>
    <row r="80" spans="3:16" ht="12.75">
      <c r="C80" s="14"/>
      <c r="D80" s="14"/>
      <c r="E80" s="14"/>
      <c r="F80" s="14"/>
      <c r="G80" s="14"/>
      <c r="H80" s="14"/>
      <c r="I80" s="14"/>
      <c r="J80" s="14"/>
      <c r="K80" s="14"/>
      <c r="L80" s="14"/>
      <c r="M80" s="14"/>
      <c r="N80" s="14"/>
      <c r="O80" s="14"/>
      <c r="P80" s="14"/>
    </row>
    <row r="81" spans="3:16" ht="12.75">
      <c r="C81" s="14"/>
      <c r="D81" s="14"/>
      <c r="E81" s="14"/>
      <c r="F81" s="14"/>
      <c r="G81" s="14"/>
      <c r="H81" s="14"/>
      <c r="I81" s="14"/>
      <c r="J81" s="14"/>
      <c r="K81" s="14"/>
      <c r="L81" s="14"/>
      <c r="M81" s="14"/>
      <c r="N81" s="14"/>
      <c r="O81" s="14"/>
      <c r="P81" s="14"/>
    </row>
    <row r="82" spans="3:16" ht="12.75">
      <c r="C82" s="14"/>
      <c r="D82" s="14"/>
      <c r="E82" s="14"/>
      <c r="F82" s="14"/>
      <c r="G82" s="14"/>
      <c r="H82" s="14"/>
      <c r="I82" s="14"/>
      <c r="J82" s="14"/>
      <c r="K82" s="14"/>
      <c r="L82" s="14"/>
      <c r="M82" s="14"/>
      <c r="N82" s="14"/>
      <c r="O82" s="14"/>
      <c r="P82" s="14"/>
    </row>
    <row r="83" spans="3:16" ht="12.75">
      <c r="C83" s="14"/>
      <c r="D83" s="14"/>
      <c r="E83" s="14"/>
      <c r="F83" s="14"/>
      <c r="G83" s="14"/>
      <c r="H83" s="14"/>
      <c r="I83" s="14"/>
      <c r="J83" s="14"/>
      <c r="K83" s="14"/>
      <c r="L83" s="14"/>
      <c r="M83" s="14"/>
      <c r="N83" s="14"/>
      <c r="O83" s="14"/>
      <c r="P83" s="14"/>
    </row>
    <row r="84" spans="3:16" ht="12.75">
      <c r="C84" s="14"/>
      <c r="D84" s="14"/>
      <c r="E84" s="14"/>
      <c r="F84" s="14"/>
      <c r="G84" s="14"/>
      <c r="H84" s="14"/>
      <c r="I84" s="14"/>
      <c r="J84" s="14"/>
      <c r="K84" s="14"/>
      <c r="L84" s="14"/>
      <c r="M84" s="14"/>
      <c r="N84" s="14"/>
      <c r="O84" s="14"/>
      <c r="P84" s="14"/>
    </row>
    <row r="85" spans="3:16" ht="12.75">
      <c r="C85" s="14"/>
      <c r="D85" s="14"/>
      <c r="E85" s="14"/>
      <c r="F85" s="14"/>
      <c r="G85" s="14"/>
      <c r="H85" s="14"/>
      <c r="I85" s="14"/>
      <c r="J85" s="14"/>
      <c r="K85" s="14"/>
      <c r="L85" s="14"/>
      <c r="M85" s="14"/>
      <c r="N85" s="14"/>
      <c r="O85" s="14"/>
      <c r="P85" s="14"/>
    </row>
    <row r="86" spans="3:16" ht="12.75">
      <c r="C86" s="14"/>
      <c r="D86" s="14"/>
      <c r="E86" s="14"/>
      <c r="F86" s="14"/>
      <c r="G86" s="14"/>
      <c r="H86" s="14"/>
      <c r="I86" s="14"/>
      <c r="J86" s="14"/>
      <c r="K86" s="14"/>
      <c r="L86" s="14"/>
      <c r="M86" s="14"/>
      <c r="N86" s="14"/>
      <c r="O86" s="14"/>
      <c r="P86" s="14"/>
    </row>
    <row r="87" spans="3:16" ht="12.75">
      <c r="C87" s="14"/>
      <c r="D87" s="14"/>
      <c r="E87" s="14"/>
      <c r="F87" s="14"/>
      <c r="G87" s="14"/>
      <c r="H87" s="14"/>
      <c r="I87" s="14"/>
      <c r="J87" s="14"/>
      <c r="K87" s="14"/>
      <c r="L87" s="14"/>
      <c r="M87" s="14"/>
      <c r="N87" s="14"/>
      <c r="O87" s="14"/>
      <c r="P87" s="14"/>
    </row>
    <row r="88" spans="3:16" ht="12.75">
      <c r="C88" s="14"/>
      <c r="D88" s="14"/>
      <c r="E88" s="14"/>
      <c r="F88" s="14"/>
      <c r="G88" s="14"/>
      <c r="H88" s="14"/>
      <c r="I88" s="14"/>
      <c r="J88" s="14"/>
      <c r="K88" s="14"/>
      <c r="L88" s="14"/>
      <c r="M88" s="14"/>
      <c r="N88" s="14"/>
      <c r="O88" s="14"/>
      <c r="P88" s="14"/>
    </row>
    <row r="89" spans="3:16" ht="12.75">
      <c r="C89" s="14"/>
      <c r="D89" s="14"/>
      <c r="E89" s="14"/>
      <c r="F89" s="14"/>
      <c r="G89" s="14"/>
      <c r="H89" s="14"/>
      <c r="I89" s="14"/>
      <c r="J89" s="14"/>
      <c r="K89" s="14"/>
      <c r="L89" s="14"/>
      <c r="M89" s="14"/>
      <c r="N89" s="14"/>
      <c r="O89" s="14"/>
      <c r="P89" s="14"/>
    </row>
    <row r="90" spans="3:16" ht="12.75">
      <c r="C90" s="14"/>
      <c r="D90" s="14"/>
      <c r="E90" s="14"/>
      <c r="F90" s="14"/>
      <c r="G90" s="14"/>
      <c r="H90" s="14"/>
      <c r="I90" s="14"/>
      <c r="J90" s="14"/>
      <c r="K90" s="14"/>
      <c r="L90" s="14"/>
      <c r="M90" s="14"/>
      <c r="N90" s="14"/>
      <c r="O90" s="14"/>
      <c r="P90" s="14"/>
    </row>
    <row r="91" spans="3:16" ht="12.75">
      <c r="C91" s="14"/>
      <c r="D91" s="14"/>
      <c r="E91" s="14"/>
      <c r="F91" s="14"/>
      <c r="G91" s="14"/>
      <c r="H91" s="14"/>
      <c r="I91" s="14"/>
      <c r="J91" s="14"/>
      <c r="K91" s="14"/>
      <c r="L91" s="14"/>
      <c r="M91" s="14"/>
      <c r="N91" s="14"/>
      <c r="O91" s="14"/>
      <c r="P91" s="14"/>
    </row>
    <row r="92" spans="3:16" ht="12.75">
      <c r="C92" s="14"/>
      <c r="D92" s="14"/>
      <c r="E92" s="14"/>
      <c r="F92" s="14"/>
      <c r="G92" s="14"/>
      <c r="H92" s="14"/>
      <c r="I92" s="14"/>
      <c r="J92" s="14"/>
      <c r="K92" s="14"/>
      <c r="L92" s="14"/>
      <c r="M92" s="14"/>
      <c r="N92" s="14"/>
      <c r="O92" s="14"/>
      <c r="P92" s="14"/>
    </row>
    <row r="93" spans="3:16" ht="12.75">
      <c r="C93" s="14"/>
      <c r="D93" s="14"/>
      <c r="E93" s="14"/>
      <c r="F93" s="14"/>
      <c r="G93" s="14"/>
      <c r="H93" s="14"/>
      <c r="I93" s="14"/>
      <c r="J93" s="14"/>
      <c r="K93" s="14"/>
      <c r="L93" s="14"/>
      <c r="M93" s="14"/>
      <c r="N93" s="14"/>
      <c r="O93" s="14"/>
      <c r="P93" s="14"/>
    </row>
    <row r="94" spans="3:16" ht="12.75">
      <c r="C94" s="14"/>
      <c r="D94" s="14"/>
      <c r="E94" s="14"/>
      <c r="F94" s="14"/>
      <c r="G94" s="14"/>
      <c r="H94" s="14"/>
      <c r="I94" s="14"/>
      <c r="J94" s="14"/>
      <c r="K94" s="14"/>
      <c r="L94" s="14"/>
      <c r="M94" s="14"/>
      <c r="N94" s="14"/>
      <c r="O94" s="14"/>
      <c r="P94" s="14"/>
    </row>
    <row r="95" spans="3:16" ht="12.75">
      <c r="C95" s="14"/>
      <c r="D95" s="14"/>
      <c r="E95" s="14"/>
      <c r="F95" s="14"/>
      <c r="G95" s="14"/>
      <c r="H95" s="14"/>
      <c r="I95" s="14"/>
      <c r="J95" s="14"/>
      <c r="K95" s="14"/>
      <c r="L95" s="14"/>
      <c r="M95" s="14"/>
      <c r="N95" s="14"/>
      <c r="O95" s="14"/>
      <c r="P95" s="14"/>
    </row>
    <row r="96" spans="3:16" ht="12.75">
      <c r="C96" s="14"/>
      <c r="D96" s="14"/>
      <c r="E96" s="14"/>
      <c r="F96" s="14"/>
      <c r="G96" s="14"/>
      <c r="H96" s="14"/>
      <c r="I96" s="14"/>
      <c r="J96" s="14"/>
      <c r="K96" s="14"/>
      <c r="L96" s="14"/>
      <c r="M96" s="14"/>
      <c r="N96" s="14"/>
      <c r="O96" s="14"/>
      <c r="P96" s="14"/>
    </row>
    <row r="97" spans="3:16" ht="12.75">
      <c r="C97" s="14"/>
      <c r="D97" s="14"/>
      <c r="E97" s="14"/>
      <c r="F97" s="14"/>
      <c r="G97" s="14"/>
      <c r="H97" s="14"/>
      <c r="I97" s="14"/>
      <c r="J97" s="14"/>
      <c r="K97" s="14"/>
      <c r="L97" s="14"/>
      <c r="M97" s="14"/>
      <c r="N97" s="14"/>
      <c r="O97" s="14"/>
      <c r="P97" s="14"/>
    </row>
    <row r="98" spans="3:16" ht="12.75">
      <c r="C98" s="14"/>
      <c r="D98" s="14"/>
      <c r="E98" s="14"/>
      <c r="F98" s="14"/>
      <c r="G98" s="14"/>
      <c r="H98" s="14"/>
      <c r="I98" s="14"/>
      <c r="J98" s="14"/>
      <c r="K98" s="14"/>
      <c r="L98" s="14"/>
      <c r="M98" s="14"/>
      <c r="N98" s="14"/>
      <c r="O98" s="14"/>
      <c r="P98" s="14"/>
    </row>
    <row r="99" spans="3:16" ht="12.75">
      <c r="C99" s="14"/>
      <c r="D99" s="14"/>
      <c r="E99" s="14"/>
      <c r="F99" s="14"/>
      <c r="G99" s="14"/>
      <c r="H99" s="14"/>
      <c r="I99" s="14"/>
      <c r="J99" s="14"/>
      <c r="K99" s="14"/>
      <c r="L99" s="14"/>
      <c r="M99" s="14"/>
      <c r="N99" s="14"/>
      <c r="O99" s="14"/>
      <c r="P99" s="14"/>
    </row>
    <row r="100" spans="3:16" ht="12.75">
      <c r="C100" s="14"/>
      <c r="D100" s="14"/>
      <c r="E100" s="14"/>
      <c r="F100" s="14"/>
      <c r="G100" s="14"/>
      <c r="H100" s="14"/>
      <c r="I100" s="14"/>
      <c r="J100" s="14"/>
      <c r="K100" s="14"/>
      <c r="L100" s="14"/>
      <c r="M100" s="14"/>
      <c r="N100" s="14"/>
      <c r="O100" s="14"/>
      <c r="P100" s="14"/>
    </row>
    <row r="101" spans="3:16" ht="12.75">
      <c r="C101" s="14"/>
      <c r="D101" s="14"/>
      <c r="E101" s="14"/>
      <c r="F101" s="14"/>
      <c r="G101" s="14"/>
      <c r="H101" s="14"/>
      <c r="I101" s="14"/>
      <c r="J101" s="14"/>
      <c r="K101" s="14"/>
      <c r="L101" s="14"/>
      <c r="M101" s="14"/>
      <c r="N101" s="14"/>
      <c r="O101" s="14"/>
      <c r="P101" s="14"/>
    </row>
    <row r="102" spans="3:16" ht="12.75">
      <c r="C102" s="14"/>
      <c r="D102" s="14"/>
      <c r="E102" s="14"/>
      <c r="F102" s="14"/>
      <c r="G102" s="14"/>
      <c r="H102" s="14"/>
      <c r="I102" s="14"/>
      <c r="J102" s="14"/>
      <c r="K102" s="14"/>
      <c r="L102" s="14"/>
      <c r="M102" s="14"/>
      <c r="N102" s="14"/>
      <c r="O102" s="14"/>
      <c r="P102" s="14"/>
    </row>
    <row r="103" spans="3:16" ht="12.75">
      <c r="C103" s="14"/>
      <c r="D103" s="14"/>
      <c r="E103" s="14"/>
      <c r="F103" s="14"/>
      <c r="G103" s="14"/>
      <c r="H103" s="14"/>
      <c r="I103" s="14"/>
      <c r="J103" s="14"/>
      <c r="K103" s="14"/>
      <c r="L103" s="14"/>
      <c r="M103" s="14"/>
      <c r="N103" s="14"/>
      <c r="O103" s="14"/>
      <c r="P103" s="14"/>
    </row>
    <row r="104" spans="3:16" ht="12.75">
      <c r="C104" s="14"/>
      <c r="D104" s="14"/>
      <c r="E104" s="14"/>
      <c r="F104" s="14"/>
      <c r="G104" s="14"/>
      <c r="H104" s="14"/>
      <c r="I104" s="14"/>
      <c r="J104" s="14"/>
      <c r="K104" s="14"/>
      <c r="L104" s="14"/>
      <c r="M104" s="14"/>
      <c r="N104" s="14"/>
      <c r="O104" s="14"/>
      <c r="P104" s="14"/>
    </row>
    <row r="105" spans="3:16" ht="12.75">
      <c r="C105" s="14"/>
      <c r="D105" s="14"/>
      <c r="E105" s="14"/>
      <c r="F105" s="14"/>
      <c r="G105" s="14"/>
      <c r="H105" s="14"/>
      <c r="I105" s="14"/>
      <c r="J105" s="14"/>
      <c r="K105" s="14"/>
      <c r="L105" s="14"/>
      <c r="M105" s="14"/>
      <c r="N105" s="14"/>
      <c r="O105" s="14"/>
      <c r="P105" s="14"/>
    </row>
    <row r="106" spans="3:16" ht="12.75">
      <c r="C106" s="14"/>
      <c r="D106" s="14"/>
      <c r="E106" s="14"/>
      <c r="F106" s="14"/>
      <c r="G106" s="14"/>
      <c r="H106" s="14"/>
      <c r="I106" s="14"/>
      <c r="J106" s="14"/>
      <c r="K106" s="14"/>
      <c r="L106" s="14"/>
      <c r="M106" s="14"/>
      <c r="N106" s="14"/>
      <c r="O106" s="14"/>
      <c r="P106" s="14"/>
    </row>
    <row r="107" spans="3:16" ht="12.75">
      <c r="C107" s="14"/>
      <c r="D107" s="14"/>
      <c r="E107" s="14"/>
      <c r="F107" s="14"/>
      <c r="G107" s="14"/>
      <c r="H107" s="14"/>
      <c r="I107" s="14"/>
      <c r="J107" s="14"/>
      <c r="K107" s="14"/>
      <c r="L107" s="14"/>
      <c r="M107" s="14"/>
      <c r="N107" s="14"/>
      <c r="O107" s="14"/>
      <c r="P107" s="14"/>
    </row>
    <row r="108" spans="3:16" ht="12.75">
      <c r="C108" s="14"/>
      <c r="D108" s="14"/>
      <c r="E108" s="14"/>
      <c r="F108" s="14"/>
      <c r="G108" s="14"/>
      <c r="H108" s="14"/>
      <c r="I108" s="14"/>
      <c r="J108" s="14"/>
      <c r="K108" s="14"/>
      <c r="L108" s="14"/>
      <c r="M108" s="14"/>
      <c r="N108" s="14"/>
      <c r="O108" s="14"/>
      <c r="P108" s="14"/>
    </row>
    <row r="109" spans="3:16" ht="12.75">
      <c r="C109" s="14"/>
      <c r="D109" s="14"/>
      <c r="E109" s="14"/>
      <c r="F109" s="14"/>
      <c r="G109" s="14"/>
      <c r="H109" s="14"/>
      <c r="I109" s="14"/>
      <c r="J109" s="14"/>
      <c r="K109" s="14"/>
      <c r="L109" s="14"/>
      <c r="M109" s="14"/>
      <c r="N109" s="14"/>
      <c r="O109" s="14"/>
      <c r="P109" s="14"/>
    </row>
    <row r="110" spans="3:16" ht="12.75">
      <c r="C110" s="14"/>
      <c r="D110" s="14"/>
      <c r="E110" s="14"/>
      <c r="F110" s="14"/>
      <c r="G110" s="14"/>
      <c r="H110" s="14"/>
      <c r="I110" s="14"/>
      <c r="J110" s="14"/>
      <c r="K110" s="14"/>
      <c r="L110" s="14"/>
      <c r="M110" s="14"/>
      <c r="N110" s="14"/>
      <c r="O110" s="14"/>
      <c r="P110" s="14"/>
    </row>
    <row r="111" spans="3:16" ht="12.75">
      <c r="C111" s="14"/>
      <c r="D111" s="14"/>
      <c r="E111" s="14"/>
      <c r="F111" s="14"/>
      <c r="G111" s="14"/>
      <c r="H111" s="14"/>
      <c r="I111" s="14"/>
      <c r="J111" s="14"/>
      <c r="K111" s="14"/>
      <c r="L111" s="14"/>
      <c r="M111" s="14"/>
      <c r="N111" s="14"/>
      <c r="O111" s="14"/>
      <c r="P111" s="14"/>
    </row>
    <row r="112" spans="3:16" ht="12.75">
      <c r="C112" s="14"/>
      <c r="D112" s="14"/>
      <c r="E112" s="14"/>
      <c r="F112" s="14"/>
      <c r="G112" s="14"/>
      <c r="H112" s="14"/>
      <c r="I112" s="14"/>
      <c r="J112" s="14"/>
      <c r="K112" s="14"/>
      <c r="L112" s="14"/>
      <c r="M112" s="14"/>
      <c r="N112" s="14"/>
      <c r="O112" s="14"/>
      <c r="P112" s="14"/>
    </row>
    <row r="113" spans="3:16" ht="12.75">
      <c r="C113" s="14"/>
      <c r="D113" s="14"/>
      <c r="E113" s="14"/>
      <c r="F113" s="14"/>
      <c r="G113" s="14"/>
      <c r="H113" s="14"/>
      <c r="I113" s="14"/>
      <c r="J113" s="14"/>
      <c r="K113" s="14"/>
      <c r="L113" s="14"/>
      <c r="M113" s="14"/>
      <c r="N113" s="14"/>
      <c r="O113" s="14"/>
      <c r="P113" s="14"/>
    </row>
    <row r="114" spans="3:16" ht="12.75">
      <c r="C114" s="14"/>
      <c r="D114" s="14"/>
      <c r="E114" s="14"/>
      <c r="F114" s="14"/>
      <c r="G114" s="14"/>
      <c r="H114" s="14"/>
      <c r="I114" s="14"/>
      <c r="J114" s="14"/>
      <c r="K114" s="14"/>
      <c r="L114" s="14"/>
      <c r="M114" s="14"/>
      <c r="N114" s="14"/>
      <c r="O114" s="14"/>
      <c r="P114" s="14"/>
    </row>
    <row r="115" spans="3:16" ht="12.75">
      <c r="C115" s="14"/>
      <c r="D115" s="14"/>
      <c r="E115" s="14"/>
      <c r="F115" s="14"/>
      <c r="G115" s="14"/>
      <c r="H115" s="14"/>
      <c r="I115" s="14"/>
      <c r="J115" s="14"/>
      <c r="K115" s="14"/>
      <c r="L115" s="14"/>
      <c r="M115" s="14"/>
      <c r="N115" s="14"/>
      <c r="O115" s="14"/>
      <c r="P115" s="14"/>
    </row>
    <row r="116" spans="3:16" ht="12.75">
      <c r="C116" s="14"/>
      <c r="D116" s="14"/>
      <c r="E116" s="14"/>
      <c r="F116" s="14"/>
      <c r="G116" s="14"/>
      <c r="H116" s="14"/>
      <c r="I116" s="14"/>
      <c r="J116" s="14"/>
      <c r="K116" s="14"/>
      <c r="L116" s="14"/>
      <c r="M116" s="14"/>
      <c r="N116" s="14"/>
      <c r="O116" s="14"/>
      <c r="P116" s="14"/>
    </row>
    <row r="117" spans="3:16" ht="12.75">
      <c r="C117" s="14"/>
      <c r="D117" s="14"/>
      <c r="E117" s="14"/>
      <c r="F117" s="14"/>
      <c r="G117" s="14"/>
      <c r="H117" s="14"/>
      <c r="I117" s="14"/>
      <c r="J117" s="14"/>
      <c r="K117" s="14"/>
      <c r="L117" s="14"/>
      <c r="M117" s="14"/>
      <c r="N117" s="14"/>
      <c r="O117" s="14"/>
      <c r="P117" s="14"/>
    </row>
    <row r="118" spans="3:16" ht="12.75">
      <c r="C118" s="14"/>
      <c r="D118" s="14"/>
      <c r="E118" s="14"/>
      <c r="F118" s="14"/>
      <c r="G118" s="14"/>
      <c r="H118" s="14"/>
      <c r="I118" s="14"/>
      <c r="J118" s="14"/>
      <c r="K118" s="14"/>
      <c r="L118" s="14"/>
      <c r="M118" s="14"/>
      <c r="N118" s="14"/>
      <c r="O118" s="14"/>
      <c r="P118" s="14"/>
    </row>
    <row r="119" spans="3:16" ht="12.75">
      <c r="C119" s="14"/>
      <c r="D119" s="14"/>
      <c r="E119" s="14"/>
      <c r="F119" s="14"/>
      <c r="G119" s="14"/>
      <c r="H119" s="14"/>
      <c r="I119" s="14"/>
      <c r="J119" s="14"/>
      <c r="K119" s="14"/>
      <c r="L119" s="14"/>
      <c r="M119" s="14"/>
      <c r="N119" s="14"/>
      <c r="O119" s="14"/>
      <c r="P119" s="14"/>
    </row>
    <row r="120" spans="3:16" ht="12.75">
      <c r="C120" s="14"/>
      <c r="D120" s="14"/>
      <c r="E120" s="14"/>
      <c r="F120" s="14"/>
      <c r="G120" s="14"/>
      <c r="H120" s="14"/>
      <c r="I120" s="14"/>
      <c r="J120" s="14"/>
      <c r="K120" s="14"/>
      <c r="L120" s="14"/>
      <c r="M120" s="14"/>
      <c r="N120" s="14"/>
      <c r="O120" s="14"/>
      <c r="P120" s="14"/>
    </row>
    <row r="121" spans="3:16" ht="12.75">
      <c r="C121" s="14"/>
      <c r="D121" s="14"/>
      <c r="E121" s="14"/>
      <c r="F121" s="14"/>
      <c r="G121" s="14"/>
      <c r="H121" s="14"/>
      <c r="I121" s="14"/>
      <c r="J121" s="14"/>
      <c r="K121" s="14"/>
      <c r="L121" s="14"/>
      <c r="M121" s="14"/>
      <c r="N121" s="14"/>
      <c r="O121" s="14"/>
      <c r="P121" s="14"/>
    </row>
    <row r="122" spans="3:16" ht="12.75">
      <c r="C122" s="14"/>
      <c r="D122" s="14"/>
      <c r="E122" s="14"/>
      <c r="F122" s="14"/>
      <c r="G122" s="14"/>
      <c r="H122" s="14"/>
      <c r="I122" s="14"/>
      <c r="J122" s="14"/>
      <c r="K122" s="14"/>
      <c r="L122" s="14"/>
      <c r="M122" s="14"/>
      <c r="N122" s="14"/>
      <c r="O122" s="14"/>
      <c r="P122" s="14"/>
    </row>
    <row r="123" spans="3:16" ht="12.75">
      <c r="C123" s="14"/>
      <c r="D123" s="14"/>
      <c r="E123" s="14"/>
      <c r="F123" s="14"/>
      <c r="G123" s="14"/>
      <c r="H123" s="14"/>
      <c r="I123" s="14"/>
      <c r="J123" s="14"/>
      <c r="K123" s="14"/>
      <c r="L123" s="14"/>
      <c r="M123" s="14"/>
      <c r="N123" s="14"/>
      <c r="O123" s="14"/>
      <c r="P123" s="14"/>
    </row>
    <row r="124" spans="3:16" ht="12.75">
      <c r="C124" s="14"/>
      <c r="D124" s="14"/>
      <c r="E124" s="14"/>
      <c r="F124" s="14"/>
      <c r="G124" s="14"/>
      <c r="H124" s="14"/>
      <c r="I124" s="14"/>
      <c r="J124" s="14"/>
      <c r="K124" s="14"/>
      <c r="L124" s="14"/>
      <c r="M124" s="14"/>
      <c r="N124" s="14"/>
      <c r="O124" s="14"/>
      <c r="P124" s="14"/>
    </row>
    <row r="125" spans="3:16" ht="12.75">
      <c r="C125" s="14"/>
      <c r="D125" s="14"/>
      <c r="E125" s="14"/>
      <c r="F125" s="14"/>
      <c r="G125" s="14"/>
      <c r="H125" s="14"/>
      <c r="I125" s="14"/>
      <c r="J125" s="14"/>
      <c r="K125" s="14"/>
      <c r="L125" s="14"/>
      <c r="M125" s="14"/>
      <c r="N125" s="14"/>
      <c r="O125" s="14"/>
      <c r="P125" s="14"/>
    </row>
    <row r="126" spans="3:16" ht="12.75">
      <c r="C126" s="14"/>
      <c r="D126" s="14"/>
      <c r="E126" s="14"/>
      <c r="F126" s="14"/>
      <c r="G126" s="14"/>
      <c r="H126" s="14"/>
      <c r="I126" s="14"/>
      <c r="J126" s="14"/>
      <c r="K126" s="14"/>
      <c r="L126" s="14"/>
      <c r="M126" s="14"/>
      <c r="N126" s="14"/>
      <c r="O126" s="14"/>
      <c r="P126" s="14"/>
    </row>
    <row r="127" spans="3:16" ht="12.75">
      <c r="C127" s="14"/>
      <c r="D127" s="14"/>
      <c r="E127" s="14"/>
      <c r="F127" s="14"/>
      <c r="G127" s="14"/>
      <c r="H127" s="14"/>
      <c r="I127" s="14"/>
      <c r="J127" s="14"/>
      <c r="K127" s="14"/>
      <c r="L127" s="14"/>
      <c r="M127" s="14"/>
      <c r="N127" s="14"/>
      <c r="O127" s="14"/>
      <c r="P127" s="14"/>
    </row>
    <row r="128" spans="3:16" ht="12.75">
      <c r="C128" s="14"/>
      <c r="D128" s="14"/>
      <c r="E128" s="14"/>
      <c r="F128" s="14"/>
      <c r="G128" s="14"/>
      <c r="H128" s="14"/>
      <c r="I128" s="14"/>
      <c r="J128" s="14"/>
      <c r="K128" s="14"/>
      <c r="L128" s="14"/>
      <c r="M128" s="14"/>
      <c r="N128" s="14"/>
      <c r="O128" s="14"/>
      <c r="P128" s="14"/>
    </row>
    <row r="129" spans="3:16" ht="12.75">
      <c r="C129" s="14"/>
      <c r="D129" s="14"/>
      <c r="E129" s="14"/>
      <c r="F129" s="14"/>
      <c r="G129" s="14"/>
      <c r="H129" s="14"/>
      <c r="I129" s="14"/>
      <c r="J129" s="14"/>
      <c r="K129" s="14"/>
      <c r="L129" s="14"/>
      <c r="M129" s="14"/>
      <c r="N129" s="14"/>
      <c r="O129" s="14"/>
      <c r="P129" s="14"/>
    </row>
    <row r="130" spans="3:16" ht="12.75">
      <c r="C130" s="14"/>
      <c r="D130" s="14"/>
      <c r="E130" s="14"/>
      <c r="F130" s="14"/>
      <c r="G130" s="14"/>
      <c r="H130" s="14"/>
      <c r="I130" s="14"/>
      <c r="J130" s="14"/>
      <c r="K130" s="14"/>
      <c r="L130" s="14"/>
      <c r="M130" s="14"/>
      <c r="N130" s="14"/>
      <c r="O130" s="14"/>
      <c r="P130" s="14"/>
    </row>
    <row r="131" spans="3:16" ht="12.75">
      <c r="C131" s="14"/>
      <c r="D131" s="14"/>
      <c r="E131" s="14"/>
      <c r="F131" s="14"/>
      <c r="G131" s="14"/>
      <c r="H131" s="14"/>
      <c r="I131" s="14"/>
      <c r="J131" s="14"/>
      <c r="K131" s="14"/>
      <c r="L131" s="14"/>
      <c r="M131" s="14"/>
      <c r="N131" s="14"/>
      <c r="O131" s="14"/>
      <c r="P131" s="14"/>
    </row>
    <row r="132" spans="3:16" ht="12.75">
      <c r="C132" s="14"/>
      <c r="D132" s="14"/>
      <c r="E132" s="14"/>
      <c r="F132" s="14"/>
      <c r="G132" s="14"/>
      <c r="H132" s="14"/>
      <c r="I132" s="14"/>
      <c r="J132" s="14"/>
      <c r="K132" s="14"/>
      <c r="L132" s="14"/>
      <c r="M132" s="14"/>
      <c r="N132" s="14"/>
      <c r="O132" s="14"/>
      <c r="P132" s="14"/>
    </row>
    <row r="133" spans="3:16" ht="12.75">
      <c r="C133" s="14"/>
      <c r="D133" s="14"/>
      <c r="E133" s="14"/>
      <c r="F133" s="14"/>
      <c r="G133" s="14"/>
      <c r="H133" s="14"/>
      <c r="I133" s="14"/>
      <c r="J133" s="14"/>
      <c r="K133" s="14"/>
      <c r="L133" s="14"/>
      <c r="M133" s="14"/>
      <c r="N133" s="14"/>
      <c r="O133" s="14"/>
      <c r="P133" s="14"/>
    </row>
    <row r="134" spans="3:16" ht="12.75">
      <c r="C134" s="14"/>
      <c r="D134" s="14"/>
      <c r="E134" s="14"/>
      <c r="F134" s="14"/>
      <c r="G134" s="14"/>
      <c r="H134" s="14"/>
      <c r="I134" s="14"/>
      <c r="J134" s="14"/>
      <c r="K134" s="14"/>
      <c r="L134" s="14"/>
      <c r="M134" s="14"/>
      <c r="N134" s="14"/>
      <c r="O134" s="14"/>
      <c r="P134" s="14"/>
    </row>
    <row r="135" spans="3:16" ht="12.75">
      <c r="C135" s="14"/>
      <c r="D135" s="14"/>
      <c r="E135" s="14"/>
      <c r="F135" s="14"/>
      <c r="G135" s="14"/>
      <c r="H135" s="14"/>
      <c r="I135" s="14"/>
      <c r="J135" s="14"/>
      <c r="K135" s="14"/>
      <c r="L135" s="14"/>
      <c r="M135" s="14"/>
      <c r="N135" s="14"/>
      <c r="O135" s="14"/>
      <c r="P135" s="14"/>
    </row>
    <row r="136" spans="3:16" ht="12.75">
      <c r="C136" s="14"/>
      <c r="D136" s="14"/>
      <c r="E136" s="14"/>
      <c r="F136" s="14"/>
      <c r="G136" s="14"/>
      <c r="H136" s="14"/>
      <c r="I136" s="14"/>
      <c r="J136" s="14"/>
      <c r="K136" s="14"/>
      <c r="L136" s="14"/>
      <c r="M136" s="14"/>
      <c r="N136" s="14"/>
      <c r="O136" s="14"/>
      <c r="P136" s="14"/>
    </row>
    <row r="137" spans="3:16" ht="12.75">
      <c r="C137" s="14"/>
      <c r="D137" s="14"/>
      <c r="E137" s="14"/>
      <c r="F137" s="14"/>
      <c r="G137" s="14"/>
      <c r="H137" s="14"/>
      <c r="I137" s="14"/>
      <c r="J137" s="14"/>
      <c r="K137" s="14"/>
      <c r="L137" s="14"/>
      <c r="M137" s="14"/>
      <c r="N137" s="14"/>
      <c r="O137" s="14"/>
      <c r="P137" s="14"/>
    </row>
    <row r="138" spans="3:16" ht="12.75">
      <c r="C138" s="14"/>
      <c r="D138" s="14"/>
      <c r="E138" s="14"/>
      <c r="F138" s="14"/>
      <c r="G138" s="14"/>
      <c r="H138" s="14"/>
      <c r="I138" s="14"/>
      <c r="J138" s="14"/>
      <c r="K138" s="14"/>
      <c r="L138" s="14"/>
      <c r="M138" s="14"/>
      <c r="N138" s="14"/>
      <c r="O138" s="14"/>
      <c r="P138" s="14"/>
    </row>
    <row r="139" spans="3:16" ht="12.75">
      <c r="C139" s="14"/>
      <c r="D139" s="14"/>
      <c r="E139" s="14"/>
      <c r="F139" s="14"/>
      <c r="G139" s="14"/>
      <c r="H139" s="14"/>
      <c r="I139" s="14"/>
      <c r="J139" s="14"/>
      <c r="K139" s="14"/>
      <c r="L139" s="14"/>
      <c r="M139" s="14"/>
      <c r="N139" s="14"/>
      <c r="O139" s="14"/>
      <c r="P139" s="14"/>
    </row>
    <row r="140" spans="3:16" ht="12.75">
      <c r="C140" s="14"/>
      <c r="D140" s="14"/>
      <c r="E140" s="14"/>
      <c r="F140" s="14"/>
      <c r="G140" s="14"/>
      <c r="H140" s="14"/>
      <c r="I140" s="14"/>
      <c r="J140" s="14"/>
      <c r="K140" s="14"/>
      <c r="L140" s="14"/>
      <c r="M140" s="14"/>
      <c r="N140" s="14"/>
      <c r="O140" s="14"/>
      <c r="P140" s="14"/>
    </row>
    <row r="141" spans="3:16" ht="12.75">
      <c r="C141" s="14"/>
      <c r="D141" s="14"/>
      <c r="E141" s="14"/>
      <c r="F141" s="14"/>
      <c r="G141" s="14"/>
      <c r="H141" s="14"/>
      <c r="I141" s="14"/>
      <c r="J141" s="14"/>
      <c r="K141" s="14"/>
      <c r="L141" s="14"/>
      <c r="M141" s="14"/>
      <c r="N141" s="14"/>
      <c r="O141" s="14"/>
      <c r="P141" s="14"/>
    </row>
    <row r="142" spans="3:16" ht="12.75">
      <c r="C142" s="14"/>
      <c r="D142" s="14"/>
      <c r="E142" s="14"/>
      <c r="F142" s="14"/>
      <c r="G142" s="14"/>
      <c r="H142" s="14"/>
      <c r="I142" s="14"/>
      <c r="J142" s="14"/>
      <c r="K142" s="14"/>
      <c r="L142" s="14"/>
      <c r="M142" s="14"/>
      <c r="N142" s="14"/>
      <c r="O142" s="14"/>
      <c r="P142" s="14"/>
    </row>
    <row r="143" spans="3:16" ht="12.75">
      <c r="C143" s="14"/>
      <c r="D143" s="14"/>
      <c r="E143" s="14"/>
      <c r="F143" s="14"/>
      <c r="G143" s="14"/>
      <c r="H143" s="14"/>
      <c r="I143" s="14"/>
      <c r="J143" s="14"/>
      <c r="K143" s="14"/>
      <c r="L143" s="14"/>
      <c r="M143" s="14"/>
      <c r="N143" s="14"/>
      <c r="O143" s="14"/>
      <c r="P143" s="14"/>
    </row>
    <row r="144" spans="3:16" ht="12.75">
      <c r="C144" s="14"/>
      <c r="D144" s="14"/>
      <c r="E144" s="14"/>
      <c r="F144" s="14"/>
      <c r="G144" s="14"/>
      <c r="H144" s="14"/>
      <c r="I144" s="14"/>
      <c r="J144" s="14"/>
      <c r="K144" s="14"/>
      <c r="L144" s="14"/>
      <c r="M144" s="14"/>
      <c r="N144" s="14"/>
      <c r="O144" s="14"/>
      <c r="P144" s="14"/>
    </row>
    <row r="145" spans="3:16" ht="12.75">
      <c r="C145" s="14"/>
      <c r="D145" s="14"/>
      <c r="E145" s="14"/>
      <c r="F145" s="14"/>
      <c r="G145" s="14"/>
      <c r="H145" s="14"/>
      <c r="I145" s="14"/>
      <c r="J145" s="14"/>
      <c r="K145" s="14"/>
      <c r="L145" s="14"/>
      <c r="M145" s="14"/>
      <c r="N145" s="14"/>
      <c r="O145" s="14"/>
      <c r="P145" s="14"/>
    </row>
    <row r="146" spans="3:16" ht="12.75">
      <c r="C146" s="14"/>
      <c r="D146" s="14"/>
      <c r="E146" s="14"/>
      <c r="F146" s="14"/>
      <c r="G146" s="14"/>
      <c r="H146" s="14"/>
      <c r="I146" s="14"/>
      <c r="J146" s="14"/>
      <c r="K146" s="14"/>
      <c r="L146" s="14"/>
      <c r="M146" s="14"/>
      <c r="N146" s="14"/>
      <c r="O146" s="14"/>
      <c r="P146" s="14"/>
    </row>
    <row r="147" spans="3:16" ht="12.75">
      <c r="C147" s="14"/>
      <c r="D147" s="14"/>
      <c r="E147" s="14"/>
      <c r="F147" s="14"/>
      <c r="G147" s="14"/>
      <c r="H147" s="14"/>
      <c r="I147" s="14"/>
      <c r="J147" s="14"/>
      <c r="K147" s="14"/>
      <c r="L147" s="14"/>
      <c r="M147" s="14"/>
      <c r="N147" s="14"/>
      <c r="O147" s="14"/>
      <c r="P147" s="14"/>
    </row>
    <row r="148" spans="3:16" ht="12.75">
      <c r="C148" s="14"/>
      <c r="D148" s="14"/>
      <c r="E148" s="14"/>
      <c r="F148" s="14"/>
      <c r="G148" s="14"/>
      <c r="H148" s="14"/>
      <c r="I148" s="14"/>
      <c r="J148" s="14"/>
      <c r="K148" s="14"/>
      <c r="L148" s="14"/>
      <c r="M148" s="14"/>
      <c r="N148" s="14"/>
      <c r="O148" s="14"/>
      <c r="P148" s="14"/>
    </row>
    <row r="149" spans="3:16" ht="12.75">
      <c r="C149" s="14"/>
      <c r="D149" s="14"/>
      <c r="E149" s="14"/>
      <c r="F149" s="14"/>
      <c r="G149" s="14"/>
      <c r="H149" s="14"/>
      <c r="I149" s="14"/>
      <c r="J149" s="14"/>
      <c r="K149" s="14"/>
      <c r="L149" s="14"/>
      <c r="M149" s="14"/>
      <c r="N149" s="14"/>
      <c r="O149" s="14"/>
      <c r="P149" s="14"/>
    </row>
    <row r="150" spans="3:16" ht="12.75">
      <c r="C150" s="14"/>
      <c r="D150" s="14"/>
      <c r="E150" s="14"/>
      <c r="F150" s="14"/>
      <c r="G150" s="14"/>
      <c r="H150" s="14"/>
      <c r="I150" s="14"/>
      <c r="J150" s="14"/>
      <c r="K150" s="14"/>
      <c r="L150" s="14"/>
      <c r="M150" s="14"/>
      <c r="N150" s="14"/>
      <c r="O150" s="14"/>
      <c r="P150" s="14"/>
    </row>
    <row r="151" spans="3:16" ht="12.75">
      <c r="C151" s="14"/>
      <c r="D151" s="14"/>
      <c r="E151" s="14"/>
      <c r="F151" s="14"/>
      <c r="G151" s="14"/>
      <c r="H151" s="14"/>
      <c r="I151" s="14"/>
      <c r="J151" s="14"/>
      <c r="K151" s="14"/>
      <c r="L151" s="14"/>
      <c r="M151" s="14"/>
      <c r="N151" s="14"/>
      <c r="O151" s="14"/>
      <c r="P151" s="14"/>
    </row>
    <row r="152" spans="3:16" ht="12.75">
      <c r="C152" s="14"/>
      <c r="D152" s="14"/>
      <c r="E152" s="14"/>
      <c r="F152" s="14"/>
      <c r="G152" s="14"/>
      <c r="H152" s="14"/>
      <c r="I152" s="14"/>
      <c r="J152" s="14"/>
      <c r="K152" s="14"/>
      <c r="L152" s="14"/>
      <c r="M152" s="14"/>
      <c r="N152" s="14"/>
      <c r="O152" s="14"/>
      <c r="P152" s="14"/>
    </row>
    <row r="153" spans="3:16" ht="12.75">
      <c r="C153" s="14"/>
      <c r="D153" s="14"/>
      <c r="E153" s="14"/>
      <c r="F153" s="14"/>
      <c r="G153" s="14"/>
      <c r="H153" s="14"/>
      <c r="I153" s="14"/>
      <c r="J153" s="14"/>
      <c r="K153" s="14"/>
      <c r="L153" s="14"/>
      <c r="M153" s="14"/>
      <c r="N153" s="14"/>
      <c r="O153" s="14"/>
      <c r="P153" s="14"/>
    </row>
    <row r="154" spans="3:16" ht="12.75">
      <c r="C154" s="14"/>
      <c r="D154" s="14"/>
      <c r="E154" s="14"/>
      <c r="F154" s="14"/>
      <c r="G154" s="14"/>
      <c r="H154" s="14"/>
      <c r="I154" s="14"/>
      <c r="J154" s="14"/>
      <c r="K154" s="14"/>
      <c r="L154" s="14"/>
      <c r="M154" s="14"/>
      <c r="N154" s="14"/>
      <c r="O154" s="14"/>
      <c r="P154" s="14"/>
    </row>
    <row r="155" spans="3:16" ht="12.75">
      <c r="C155" s="14"/>
      <c r="D155" s="14"/>
      <c r="E155" s="14"/>
      <c r="F155" s="14"/>
      <c r="G155" s="14"/>
      <c r="H155" s="14"/>
      <c r="I155" s="14"/>
      <c r="J155" s="14"/>
      <c r="K155" s="14"/>
      <c r="L155" s="14"/>
      <c r="M155" s="14"/>
      <c r="N155" s="14"/>
      <c r="O155" s="14"/>
      <c r="P155" s="14"/>
    </row>
    <row r="156" spans="3:16" ht="12.75">
      <c r="C156" s="14"/>
      <c r="D156" s="14"/>
      <c r="E156" s="14"/>
      <c r="F156" s="14"/>
      <c r="G156" s="14"/>
      <c r="H156" s="14"/>
      <c r="I156" s="14"/>
      <c r="J156" s="14"/>
      <c r="K156" s="14"/>
      <c r="L156" s="14"/>
      <c r="M156" s="14"/>
      <c r="N156" s="14"/>
      <c r="O156" s="14"/>
      <c r="P156" s="14"/>
    </row>
    <row r="157" spans="3:16" ht="12.75">
      <c r="C157" s="14"/>
      <c r="D157" s="14"/>
      <c r="E157" s="14"/>
      <c r="F157" s="14"/>
      <c r="G157" s="14"/>
      <c r="H157" s="14"/>
      <c r="I157" s="14"/>
      <c r="J157" s="14"/>
      <c r="K157" s="14"/>
      <c r="L157" s="14"/>
      <c r="M157" s="14"/>
      <c r="N157" s="14"/>
      <c r="O157" s="14"/>
      <c r="P157" s="14"/>
    </row>
    <row r="158" spans="3:16" ht="12.75">
      <c r="C158" s="14"/>
      <c r="D158" s="14"/>
      <c r="E158" s="14"/>
      <c r="F158" s="14"/>
      <c r="G158" s="14"/>
      <c r="H158" s="14"/>
      <c r="I158" s="14"/>
      <c r="J158" s="14"/>
      <c r="K158" s="14"/>
      <c r="L158" s="14"/>
      <c r="M158" s="14"/>
      <c r="N158" s="14"/>
      <c r="O158" s="14"/>
      <c r="P158" s="14"/>
    </row>
    <row r="159" spans="3:16" ht="12.75">
      <c r="C159" s="14"/>
      <c r="D159" s="14"/>
      <c r="E159" s="14"/>
      <c r="F159" s="14"/>
      <c r="G159" s="14"/>
      <c r="H159" s="14"/>
      <c r="I159" s="14"/>
      <c r="J159" s="14"/>
      <c r="K159" s="14"/>
      <c r="L159" s="14"/>
      <c r="M159" s="14"/>
      <c r="N159" s="14"/>
      <c r="O159" s="14"/>
      <c r="P159" s="14"/>
    </row>
    <row r="160" spans="3:16" ht="12.75">
      <c r="C160" s="14"/>
      <c r="D160" s="14"/>
      <c r="E160" s="14"/>
      <c r="F160" s="14"/>
      <c r="G160" s="14"/>
      <c r="H160" s="14"/>
      <c r="I160" s="14"/>
      <c r="J160" s="14"/>
      <c r="K160" s="14"/>
      <c r="L160" s="14"/>
      <c r="M160" s="14"/>
      <c r="N160" s="14"/>
      <c r="O160" s="14"/>
      <c r="P160" s="14"/>
    </row>
    <row r="161" spans="3:16" ht="12.75">
      <c r="C161" s="14"/>
      <c r="D161" s="14"/>
      <c r="E161" s="14"/>
      <c r="F161" s="14"/>
      <c r="G161" s="14"/>
      <c r="H161" s="14"/>
      <c r="I161" s="14"/>
      <c r="J161" s="14"/>
      <c r="K161" s="14"/>
      <c r="L161" s="14"/>
      <c r="M161" s="14"/>
      <c r="N161" s="14"/>
      <c r="O161" s="14"/>
      <c r="P161" s="14"/>
    </row>
    <row r="162" spans="3:16" ht="12.75">
      <c r="C162" s="14"/>
      <c r="D162" s="14"/>
      <c r="E162" s="14"/>
      <c r="F162" s="14"/>
      <c r="G162" s="14"/>
      <c r="H162" s="14"/>
      <c r="I162" s="14"/>
      <c r="J162" s="14"/>
      <c r="K162" s="14"/>
      <c r="L162" s="14"/>
      <c r="M162" s="14"/>
      <c r="N162" s="14"/>
      <c r="O162" s="14"/>
      <c r="P162" s="14"/>
    </row>
    <row r="163" spans="3:16" ht="12.75">
      <c r="C163" s="14"/>
      <c r="D163" s="14"/>
      <c r="E163" s="14"/>
      <c r="F163" s="14"/>
      <c r="G163" s="14"/>
      <c r="H163" s="14"/>
      <c r="I163" s="14"/>
      <c r="J163" s="14"/>
      <c r="K163" s="14"/>
      <c r="L163" s="14"/>
      <c r="M163" s="14"/>
      <c r="N163" s="14"/>
      <c r="O163" s="14"/>
      <c r="P163" s="14"/>
    </row>
    <row r="164" spans="3:16" ht="12.75">
      <c r="C164" s="14"/>
      <c r="D164" s="14"/>
      <c r="E164" s="14"/>
      <c r="F164" s="14"/>
      <c r="G164" s="14"/>
      <c r="H164" s="14"/>
      <c r="I164" s="14"/>
      <c r="J164" s="14"/>
      <c r="K164" s="14"/>
      <c r="L164" s="14"/>
      <c r="M164" s="14"/>
      <c r="N164" s="14"/>
      <c r="O164" s="14"/>
      <c r="P164" s="14"/>
    </row>
    <row r="165" spans="3:16" ht="12.75">
      <c r="C165" s="14"/>
      <c r="D165" s="14"/>
      <c r="E165" s="14"/>
      <c r="F165" s="14"/>
      <c r="G165" s="14"/>
      <c r="H165" s="14"/>
      <c r="I165" s="14"/>
      <c r="J165" s="14"/>
      <c r="K165" s="14"/>
      <c r="L165" s="14"/>
      <c r="M165" s="14"/>
      <c r="N165" s="14"/>
      <c r="O165" s="14"/>
      <c r="P165" s="14"/>
    </row>
    <row r="166" spans="3:16" ht="12.75">
      <c r="C166" s="14"/>
      <c r="D166" s="14"/>
      <c r="E166" s="14"/>
      <c r="F166" s="14"/>
      <c r="G166" s="14"/>
      <c r="H166" s="14"/>
      <c r="I166" s="14"/>
      <c r="J166" s="14"/>
      <c r="K166" s="14"/>
      <c r="L166" s="14"/>
      <c r="M166" s="14"/>
      <c r="N166" s="14"/>
      <c r="O166" s="14"/>
      <c r="P166" s="14"/>
    </row>
    <row r="167" spans="3:16" ht="12.75">
      <c r="C167" s="14"/>
      <c r="D167" s="14"/>
      <c r="E167" s="14"/>
      <c r="F167" s="14"/>
      <c r="G167" s="14"/>
      <c r="H167" s="14"/>
      <c r="I167" s="14"/>
      <c r="J167" s="14"/>
      <c r="K167" s="14"/>
      <c r="L167" s="14"/>
      <c r="M167" s="14"/>
      <c r="N167" s="14"/>
      <c r="O167" s="14"/>
      <c r="P167" s="14"/>
    </row>
    <row r="168" spans="3:16" ht="12.75">
      <c r="C168" s="14"/>
      <c r="D168" s="14"/>
      <c r="E168" s="14"/>
      <c r="F168" s="14"/>
      <c r="G168" s="14"/>
      <c r="H168" s="14"/>
      <c r="I168" s="14"/>
      <c r="J168" s="14"/>
      <c r="K168" s="14"/>
      <c r="L168" s="14"/>
      <c r="M168" s="14"/>
      <c r="N168" s="14"/>
      <c r="O168" s="14"/>
      <c r="P168" s="14"/>
    </row>
    <row r="169" spans="3:16" ht="12.75">
      <c r="C169" s="14"/>
      <c r="D169" s="14"/>
      <c r="E169" s="14"/>
      <c r="F169" s="14"/>
      <c r="G169" s="14"/>
      <c r="H169" s="14"/>
      <c r="I169" s="14"/>
      <c r="J169" s="14"/>
      <c r="K169" s="14"/>
      <c r="L169" s="14"/>
      <c r="M169" s="14"/>
      <c r="N169" s="14"/>
      <c r="O169" s="14"/>
      <c r="P169" s="14"/>
    </row>
    <row r="170" spans="3:16" ht="12.75">
      <c r="C170" s="14"/>
      <c r="D170" s="14"/>
      <c r="E170" s="14"/>
      <c r="F170" s="14"/>
      <c r="G170" s="14"/>
      <c r="H170" s="14"/>
      <c r="I170" s="14"/>
      <c r="J170" s="14"/>
      <c r="K170" s="14"/>
      <c r="L170" s="14"/>
      <c r="M170" s="14"/>
      <c r="N170" s="14"/>
      <c r="O170" s="14"/>
      <c r="P170" s="14"/>
    </row>
    <row r="171" spans="3:16" ht="12.75">
      <c r="C171" s="14"/>
      <c r="D171" s="14"/>
      <c r="E171" s="14"/>
      <c r="F171" s="14"/>
      <c r="G171" s="14"/>
      <c r="H171" s="14"/>
      <c r="I171" s="14"/>
      <c r="J171" s="14"/>
      <c r="K171" s="14"/>
      <c r="L171" s="14"/>
      <c r="M171" s="14"/>
      <c r="N171" s="14"/>
      <c r="O171" s="14"/>
      <c r="P171" s="14"/>
    </row>
    <row r="172" spans="3:16" ht="12.75">
      <c r="C172" s="14"/>
      <c r="D172" s="14"/>
      <c r="E172" s="14"/>
      <c r="F172" s="14"/>
      <c r="G172" s="14"/>
      <c r="H172" s="14"/>
      <c r="I172" s="14"/>
      <c r="J172" s="14"/>
      <c r="K172" s="14"/>
      <c r="L172" s="14"/>
      <c r="M172" s="14"/>
      <c r="N172" s="14"/>
      <c r="O172" s="14"/>
      <c r="P172" s="14"/>
    </row>
    <row r="173" spans="3:16" ht="12.75">
      <c r="C173" s="14"/>
      <c r="D173" s="14"/>
      <c r="E173" s="14"/>
      <c r="F173" s="14"/>
      <c r="G173" s="14"/>
      <c r="H173" s="14"/>
      <c r="I173" s="14"/>
      <c r="J173" s="14"/>
      <c r="K173" s="14"/>
      <c r="L173" s="14"/>
      <c r="M173" s="14"/>
      <c r="N173" s="14"/>
      <c r="O173" s="14"/>
      <c r="P173" s="14"/>
    </row>
    <row r="174" spans="3:16" ht="12.75">
      <c r="C174" s="14"/>
      <c r="D174" s="14"/>
      <c r="E174" s="14"/>
      <c r="F174" s="14"/>
      <c r="G174" s="14"/>
      <c r="H174" s="14"/>
      <c r="I174" s="14"/>
      <c r="J174" s="14"/>
      <c r="K174" s="14"/>
      <c r="L174" s="14"/>
      <c r="M174" s="14"/>
      <c r="N174" s="14"/>
      <c r="O174" s="14"/>
      <c r="P174" s="14"/>
    </row>
    <row r="175" spans="3:16" ht="12.75">
      <c r="C175" s="14"/>
      <c r="D175" s="14"/>
      <c r="E175" s="14"/>
      <c r="F175" s="14"/>
      <c r="G175" s="14"/>
      <c r="H175" s="14"/>
      <c r="I175" s="14"/>
      <c r="J175" s="14"/>
      <c r="K175" s="14"/>
      <c r="L175" s="14"/>
      <c r="M175" s="14"/>
      <c r="N175" s="14"/>
      <c r="O175" s="14"/>
      <c r="P175" s="14"/>
    </row>
    <row r="176" spans="3:16" ht="12.75">
      <c r="C176" s="14"/>
      <c r="D176" s="14"/>
      <c r="E176" s="14"/>
      <c r="F176" s="14"/>
      <c r="G176" s="14"/>
      <c r="H176" s="14"/>
      <c r="I176" s="14"/>
      <c r="J176" s="14"/>
      <c r="K176" s="14"/>
      <c r="L176" s="14"/>
      <c r="M176" s="14"/>
      <c r="N176" s="14"/>
      <c r="O176" s="14"/>
      <c r="P176" s="14"/>
    </row>
    <row r="177" spans="3:16" ht="12.75">
      <c r="C177" s="14"/>
      <c r="D177" s="14"/>
      <c r="E177" s="14"/>
      <c r="F177" s="14"/>
      <c r="G177" s="14"/>
      <c r="H177" s="14"/>
      <c r="I177" s="14"/>
      <c r="J177" s="14"/>
      <c r="K177" s="14"/>
      <c r="L177" s="14"/>
      <c r="M177" s="14"/>
      <c r="N177" s="14"/>
      <c r="O177" s="14"/>
      <c r="P177" s="14"/>
    </row>
    <row r="178" spans="3:16" ht="12.75">
      <c r="C178" s="14"/>
      <c r="D178" s="14"/>
      <c r="E178" s="14"/>
      <c r="F178" s="14"/>
      <c r="G178" s="14"/>
      <c r="H178" s="14"/>
      <c r="I178" s="14"/>
      <c r="J178" s="14"/>
      <c r="K178" s="14"/>
      <c r="L178" s="14"/>
      <c r="M178" s="14"/>
      <c r="N178" s="14"/>
      <c r="O178" s="14"/>
      <c r="P178" s="14"/>
    </row>
    <row r="179" spans="3:16" ht="12.75">
      <c r="C179" s="14"/>
      <c r="D179" s="14"/>
      <c r="E179" s="14"/>
      <c r="F179" s="14"/>
      <c r="G179" s="14"/>
      <c r="H179" s="14"/>
      <c r="I179" s="14"/>
      <c r="J179" s="14"/>
      <c r="K179" s="14"/>
      <c r="L179" s="14"/>
      <c r="M179" s="14"/>
      <c r="N179" s="14"/>
      <c r="O179" s="14"/>
      <c r="P179" s="14"/>
    </row>
    <row r="180" spans="3:16" ht="12.75">
      <c r="C180" s="14"/>
      <c r="D180" s="14"/>
      <c r="E180" s="14"/>
      <c r="F180" s="14"/>
      <c r="G180" s="14"/>
      <c r="H180" s="14"/>
      <c r="I180" s="14"/>
      <c r="J180" s="14"/>
      <c r="K180" s="14"/>
      <c r="L180" s="14"/>
      <c r="M180" s="14"/>
      <c r="N180" s="14"/>
      <c r="O180" s="14"/>
      <c r="P180" s="14"/>
    </row>
    <row r="181" spans="3:16" ht="12.75">
      <c r="C181" s="14"/>
      <c r="D181" s="14"/>
      <c r="E181" s="14"/>
      <c r="F181" s="14"/>
      <c r="G181" s="14"/>
      <c r="H181" s="14"/>
      <c r="I181" s="14"/>
      <c r="J181" s="14"/>
      <c r="K181" s="14"/>
      <c r="L181" s="14"/>
      <c r="M181" s="14"/>
      <c r="N181" s="14"/>
      <c r="O181" s="14"/>
      <c r="P181" s="14"/>
    </row>
    <row r="182" spans="3:16" ht="12.75">
      <c r="C182" s="14"/>
      <c r="D182" s="14"/>
      <c r="E182" s="14"/>
      <c r="F182" s="14"/>
      <c r="G182" s="14"/>
      <c r="H182" s="14"/>
      <c r="I182" s="14"/>
      <c r="J182" s="14"/>
      <c r="K182" s="14"/>
      <c r="L182" s="14"/>
      <c r="M182" s="14"/>
      <c r="N182" s="14"/>
      <c r="O182" s="14"/>
      <c r="P182" s="14"/>
    </row>
    <row r="183" spans="3:16" ht="12.75">
      <c r="C183" s="14"/>
      <c r="D183" s="14"/>
      <c r="E183" s="14"/>
      <c r="F183" s="14"/>
      <c r="G183" s="14"/>
      <c r="H183" s="14"/>
      <c r="I183" s="14"/>
      <c r="J183" s="14"/>
      <c r="K183" s="14"/>
      <c r="L183" s="14"/>
      <c r="M183" s="14"/>
      <c r="N183" s="14"/>
      <c r="O183" s="14"/>
      <c r="P183" s="14"/>
    </row>
    <row r="184" spans="3:16" ht="12.75">
      <c r="C184" s="14"/>
      <c r="D184" s="14"/>
      <c r="E184" s="14"/>
      <c r="F184" s="14"/>
      <c r="G184" s="14"/>
      <c r="H184" s="14"/>
      <c r="I184" s="14"/>
      <c r="J184" s="14"/>
      <c r="K184" s="14"/>
      <c r="L184" s="14"/>
      <c r="M184" s="14"/>
      <c r="N184" s="14"/>
      <c r="O184" s="14"/>
      <c r="P184" s="14"/>
    </row>
    <row r="185" spans="3:16" ht="12.75">
      <c r="C185" s="14"/>
      <c r="D185" s="14"/>
      <c r="E185" s="14"/>
      <c r="F185" s="14"/>
      <c r="G185" s="14"/>
      <c r="H185" s="14"/>
      <c r="I185" s="14"/>
      <c r="J185" s="14"/>
      <c r="K185" s="14"/>
      <c r="L185" s="14"/>
      <c r="M185" s="14"/>
      <c r="N185" s="14"/>
      <c r="O185" s="14"/>
      <c r="P185" s="14"/>
    </row>
    <row r="186" spans="3:16" ht="12.75">
      <c r="C186" s="14"/>
      <c r="D186" s="14"/>
      <c r="E186" s="14"/>
      <c r="F186" s="14"/>
      <c r="G186" s="14"/>
      <c r="H186" s="14"/>
      <c r="I186" s="14"/>
      <c r="J186" s="14"/>
      <c r="K186" s="14"/>
      <c r="L186" s="14"/>
      <c r="M186" s="14"/>
      <c r="N186" s="14"/>
      <c r="O186" s="14"/>
      <c r="P186" s="14"/>
    </row>
    <row r="187" spans="3:16" ht="12.75">
      <c r="C187" s="14"/>
      <c r="D187" s="14"/>
      <c r="E187" s="14"/>
      <c r="F187" s="14"/>
      <c r="G187" s="14"/>
      <c r="H187" s="14"/>
      <c r="I187" s="14"/>
      <c r="J187" s="14"/>
      <c r="K187" s="14"/>
      <c r="L187" s="14"/>
      <c r="M187" s="14"/>
      <c r="N187" s="14"/>
      <c r="O187" s="14"/>
      <c r="P187" s="14"/>
    </row>
    <row r="188" spans="3:16" ht="12.75">
      <c r="C188" s="14"/>
      <c r="D188" s="14"/>
      <c r="E188" s="14"/>
      <c r="F188" s="14"/>
      <c r="G188" s="14"/>
      <c r="H188" s="14"/>
      <c r="I188" s="14"/>
      <c r="J188" s="14"/>
      <c r="K188" s="14"/>
      <c r="L188" s="14"/>
      <c r="M188" s="14"/>
      <c r="N188" s="14"/>
      <c r="O188" s="14"/>
      <c r="P188" s="14"/>
    </row>
    <row r="189" spans="3:16" ht="12.75">
      <c r="C189" s="14"/>
      <c r="D189" s="14"/>
      <c r="E189" s="14"/>
      <c r="F189" s="14"/>
      <c r="G189" s="14"/>
      <c r="H189" s="14"/>
      <c r="I189" s="14"/>
      <c r="J189" s="14"/>
      <c r="K189" s="14"/>
      <c r="L189" s="14"/>
      <c r="M189" s="14"/>
      <c r="N189" s="14"/>
      <c r="O189" s="14"/>
      <c r="P189" s="14"/>
    </row>
    <row r="190" spans="3:16" ht="12.75">
      <c r="C190" s="14"/>
      <c r="D190" s="14"/>
      <c r="E190" s="14"/>
      <c r="F190" s="14"/>
      <c r="G190" s="14"/>
      <c r="H190" s="14"/>
      <c r="I190" s="14"/>
      <c r="J190" s="14"/>
      <c r="K190" s="14"/>
      <c r="L190" s="14"/>
      <c r="M190" s="14"/>
      <c r="N190" s="14"/>
      <c r="O190" s="14"/>
      <c r="P190" s="14"/>
    </row>
    <row r="191" spans="3:16" ht="12.75">
      <c r="C191" s="14"/>
      <c r="D191" s="14"/>
      <c r="E191" s="14"/>
      <c r="F191" s="14"/>
      <c r="G191" s="14"/>
      <c r="H191" s="14"/>
      <c r="I191" s="14"/>
      <c r="J191" s="14"/>
      <c r="K191" s="14"/>
      <c r="L191" s="14"/>
      <c r="M191" s="14"/>
      <c r="N191" s="14"/>
      <c r="O191" s="14"/>
      <c r="P191" s="14"/>
    </row>
    <row r="192" spans="3:16" ht="12.75">
      <c r="C192" s="14"/>
      <c r="D192" s="14"/>
      <c r="E192" s="14"/>
      <c r="F192" s="14"/>
      <c r="G192" s="14"/>
      <c r="H192" s="14"/>
      <c r="I192" s="14"/>
      <c r="J192" s="14"/>
      <c r="K192" s="14"/>
      <c r="L192" s="14"/>
      <c r="M192" s="14"/>
      <c r="N192" s="14"/>
      <c r="O192" s="14"/>
      <c r="P192" s="14"/>
    </row>
    <row r="193" spans="3:16" ht="12.75">
      <c r="C193" s="14"/>
      <c r="D193" s="14"/>
      <c r="E193" s="14"/>
      <c r="F193" s="14"/>
      <c r="G193" s="14"/>
      <c r="H193" s="14"/>
      <c r="I193" s="14"/>
      <c r="J193" s="14"/>
      <c r="K193" s="14"/>
      <c r="L193" s="14"/>
      <c r="M193" s="14"/>
      <c r="N193" s="14"/>
      <c r="O193" s="14"/>
      <c r="P193" s="14"/>
    </row>
    <row r="194" spans="3:16" ht="12.75">
      <c r="C194" s="14"/>
      <c r="D194" s="14"/>
      <c r="E194" s="14"/>
      <c r="F194" s="14"/>
      <c r="G194" s="14"/>
      <c r="H194" s="14"/>
      <c r="I194" s="14"/>
      <c r="J194" s="14"/>
      <c r="K194" s="14"/>
      <c r="L194" s="14"/>
      <c r="M194" s="14"/>
      <c r="N194" s="14"/>
      <c r="O194" s="14"/>
      <c r="P194" s="14"/>
    </row>
    <row r="195" spans="3:16" ht="12.75">
      <c r="C195" s="14"/>
      <c r="D195" s="14"/>
      <c r="E195" s="14"/>
      <c r="F195" s="14"/>
      <c r="G195" s="14"/>
      <c r="H195" s="14"/>
      <c r="I195" s="14"/>
      <c r="J195" s="14"/>
      <c r="K195" s="14"/>
      <c r="L195" s="14"/>
      <c r="M195" s="14"/>
      <c r="N195" s="14"/>
      <c r="O195" s="14"/>
      <c r="P195" s="14"/>
    </row>
    <row r="196" spans="3:16" ht="12.75">
      <c r="C196" s="14"/>
      <c r="D196" s="14"/>
      <c r="E196" s="14"/>
      <c r="F196" s="14"/>
      <c r="G196" s="14"/>
      <c r="H196" s="14"/>
      <c r="I196" s="14"/>
      <c r="J196" s="14"/>
      <c r="K196" s="14"/>
      <c r="L196" s="14"/>
      <c r="M196" s="14"/>
      <c r="N196" s="14"/>
      <c r="O196" s="14"/>
      <c r="P196" s="14"/>
    </row>
    <row r="197" spans="3:16" ht="12.75">
      <c r="C197" s="14"/>
      <c r="D197" s="14"/>
      <c r="E197" s="14"/>
      <c r="F197" s="14"/>
      <c r="G197" s="14"/>
      <c r="H197" s="14"/>
      <c r="I197" s="14"/>
      <c r="J197" s="14"/>
      <c r="K197" s="14"/>
      <c r="L197" s="14"/>
      <c r="M197" s="14"/>
      <c r="N197" s="14"/>
      <c r="O197" s="14"/>
      <c r="P197" s="14"/>
    </row>
    <row r="198" spans="3:16" ht="12.75">
      <c r="C198" s="14"/>
      <c r="D198" s="14"/>
      <c r="E198" s="14"/>
      <c r="F198" s="14"/>
      <c r="G198" s="14"/>
      <c r="H198" s="14"/>
      <c r="I198" s="14"/>
      <c r="J198" s="14"/>
      <c r="K198" s="14"/>
      <c r="L198" s="14"/>
      <c r="M198" s="14"/>
      <c r="N198" s="14"/>
      <c r="O198" s="14"/>
      <c r="P198" s="14"/>
    </row>
    <row r="199" spans="3:16" ht="12.75">
      <c r="C199" s="14"/>
      <c r="D199" s="14"/>
      <c r="E199" s="14"/>
      <c r="F199" s="14"/>
      <c r="G199" s="14"/>
      <c r="H199" s="14"/>
      <c r="I199" s="14"/>
      <c r="J199" s="14"/>
      <c r="K199" s="14"/>
      <c r="L199" s="14"/>
      <c r="M199" s="14"/>
      <c r="N199" s="14"/>
      <c r="O199" s="14"/>
      <c r="P199" s="14"/>
    </row>
    <row r="200" spans="3:16" ht="12.75">
      <c r="C200" s="14"/>
      <c r="D200" s="14"/>
      <c r="E200" s="14"/>
      <c r="F200" s="14"/>
      <c r="G200" s="14"/>
      <c r="H200" s="14"/>
      <c r="I200" s="14"/>
      <c r="J200" s="14"/>
      <c r="K200" s="14"/>
      <c r="L200" s="14"/>
      <c r="M200" s="14"/>
      <c r="N200" s="14"/>
      <c r="O200" s="14"/>
      <c r="P200" s="14"/>
    </row>
    <row r="201" spans="3:16" ht="12.75">
      <c r="C201" s="14"/>
      <c r="D201" s="14"/>
      <c r="E201" s="14"/>
      <c r="F201" s="14"/>
      <c r="G201" s="14"/>
      <c r="H201" s="14"/>
      <c r="I201" s="14"/>
      <c r="J201" s="14"/>
      <c r="K201" s="14"/>
      <c r="L201" s="14"/>
      <c r="M201" s="14"/>
      <c r="N201" s="14"/>
      <c r="O201" s="14"/>
      <c r="P201" s="14"/>
    </row>
    <row r="202" spans="3:16" ht="12.75">
      <c r="C202" s="14"/>
      <c r="D202" s="14"/>
      <c r="E202" s="14"/>
      <c r="F202" s="14"/>
      <c r="G202" s="14"/>
      <c r="H202" s="14"/>
      <c r="I202" s="14"/>
      <c r="J202" s="14"/>
      <c r="K202" s="14"/>
      <c r="L202" s="14"/>
      <c r="M202" s="14"/>
      <c r="N202" s="14"/>
      <c r="O202" s="14"/>
      <c r="P202" s="14"/>
    </row>
    <row r="203" spans="3:16" ht="12.75">
      <c r="C203" s="14"/>
      <c r="D203" s="14"/>
      <c r="E203" s="14"/>
      <c r="F203" s="14"/>
      <c r="G203" s="14"/>
      <c r="H203" s="14"/>
      <c r="I203" s="14"/>
      <c r="J203" s="14"/>
      <c r="K203" s="14"/>
      <c r="L203" s="14"/>
      <c r="M203" s="14"/>
      <c r="N203" s="14"/>
      <c r="O203" s="14"/>
      <c r="P203" s="14"/>
    </row>
    <row r="204" spans="3:16" ht="12.75">
      <c r="C204" s="14"/>
      <c r="D204" s="14"/>
      <c r="E204" s="14"/>
      <c r="F204" s="14"/>
      <c r="G204" s="14"/>
      <c r="H204" s="14"/>
      <c r="I204" s="14"/>
      <c r="J204" s="14"/>
      <c r="K204" s="14"/>
      <c r="L204" s="14"/>
      <c r="M204" s="14"/>
      <c r="N204" s="14"/>
      <c r="O204" s="14"/>
      <c r="P204" s="14"/>
    </row>
    <row r="205" spans="3:16" ht="12.75">
      <c r="C205" s="14"/>
      <c r="D205" s="14"/>
      <c r="E205" s="14"/>
      <c r="F205" s="14"/>
      <c r="G205" s="14"/>
      <c r="H205" s="14"/>
      <c r="I205" s="14"/>
      <c r="J205" s="14"/>
      <c r="K205" s="14"/>
      <c r="L205" s="14"/>
      <c r="M205" s="14"/>
      <c r="N205" s="14"/>
      <c r="O205" s="14"/>
      <c r="P205" s="14"/>
    </row>
    <row r="206" spans="3:16" ht="12.75">
      <c r="C206" s="14"/>
      <c r="D206" s="14"/>
      <c r="E206" s="14"/>
      <c r="F206" s="14"/>
      <c r="G206" s="14"/>
      <c r="H206" s="14"/>
      <c r="I206" s="14"/>
      <c r="J206" s="14"/>
      <c r="K206" s="14"/>
      <c r="L206" s="14"/>
      <c r="M206" s="14"/>
      <c r="N206" s="14"/>
      <c r="O206" s="14"/>
      <c r="P206" s="14"/>
    </row>
    <row r="207" spans="3:16" ht="12.75">
      <c r="C207" s="14"/>
      <c r="D207" s="14"/>
      <c r="E207" s="14"/>
      <c r="F207" s="14"/>
      <c r="G207" s="14"/>
      <c r="H207" s="14"/>
      <c r="I207" s="14"/>
      <c r="J207" s="14"/>
      <c r="K207" s="14"/>
      <c r="L207" s="14"/>
      <c r="M207" s="14"/>
      <c r="N207" s="14"/>
      <c r="O207" s="14"/>
      <c r="P207" s="14"/>
    </row>
    <row r="208" spans="3:16" ht="12.75">
      <c r="C208" s="14"/>
      <c r="D208" s="14"/>
      <c r="E208" s="14"/>
      <c r="F208" s="14"/>
      <c r="G208" s="14"/>
      <c r="H208" s="14"/>
      <c r="I208" s="14"/>
      <c r="J208" s="14"/>
      <c r="K208" s="14"/>
      <c r="L208" s="14"/>
      <c r="M208" s="14"/>
      <c r="N208" s="14"/>
      <c r="O208" s="14"/>
      <c r="P208" s="14"/>
    </row>
    <row r="209" spans="3:16" ht="12.75">
      <c r="C209" s="14"/>
      <c r="D209" s="14"/>
      <c r="E209" s="14"/>
      <c r="F209" s="14"/>
      <c r="G209" s="14"/>
      <c r="H209" s="14"/>
      <c r="I209" s="14"/>
      <c r="J209" s="14"/>
      <c r="K209" s="14"/>
      <c r="L209" s="14"/>
      <c r="M209" s="14"/>
      <c r="N209" s="14"/>
      <c r="O209" s="14"/>
      <c r="P209" s="14"/>
    </row>
    <row r="210" spans="3:16" ht="12.75">
      <c r="C210" s="14"/>
      <c r="D210" s="14"/>
      <c r="E210" s="14"/>
      <c r="F210" s="14"/>
      <c r="G210" s="14"/>
      <c r="H210" s="14"/>
      <c r="I210" s="14"/>
      <c r="J210" s="14"/>
      <c r="K210" s="14"/>
      <c r="L210" s="14"/>
      <c r="M210" s="14"/>
      <c r="N210" s="14"/>
      <c r="O210" s="14"/>
      <c r="P210" s="14"/>
    </row>
    <row r="211" spans="3:16" ht="12.75">
      <c r="C211" s="14"/>
      <c r="D211" s="14"/>
      <c r="E211" s="14"/>
      <c r="F211" s="14"/>
      <c r="G211" s="14"/>
      <c r="H211" s="14"/>
      <c r="I211" s="14"/>
      <c r="J211" s="14"/>
      <c r="K211" s="14"/>
      <c r="L211" s="14"/>
      <c r="M211" s="14"/>
      <c r="N211" s="14"/>
      <c r="O211" s="14"/>
      <c r="P211" s="14"/>
    </row>
    <row r="212" spans="3:16" ht="12.75">
      <c r="C212" s="14"/>
      <c r="D212" s="14"/>
      <c r="E212" s="14"/>
      <c r="F212" s="14"/>
      <c r="G212" s="14"/>
      <c r="H212" s="14"/>
      <c r="I212" s="14"/>
      <c r="J212" s="14"/>
      <c r="K212" s="14"/>
      <c r="L212" s="14"/>
      <c r="M212" s="14"/>
      <c r="N212" s="14"/>
      <c r="O212" s="14"/>
      <c r="P212" s="14"/>
    </row>
    <row r="213" spans="3:16" ht="12.75">
      <c r="C213" s="14"/>
      <c r="D213" s="14"/>
      <c r="E213" s="14"/>
      <c r="F213" s="14"/>
      <c r="G213" s="14"/>
      <c r="H213" s="14"/>
      <c r="I213" s="14"/>
      <c r="J213" s="14"/>
      <c r="K213" s="14"/>
      <c r="L213" s="14"/>
      <c r="M213" s="14"/>
      <c r="N213" s="14"/>
      <c r="O213" s="14"/>
      <c r="P213" s="14"/>
    </row>
    <row r="214" spans="3:16" ht="12.75">
      <c r="C214" s="14"/>
      <c r="D214" s="14"/>
      <c r="E214" s="14"/>
      <c r="F214" s="14"/>
      <c r="G214" s="14"/>
      <c r="H214" s="14"/>
      <c r="I214" s="14"/>
      <c r="J214" s="14"/>
      <c r="K214" s="14"/>
      <c r="L214" s="14"/>
      <c r="M214" s="14"/>
      <c r="N214" s="14"/>
      <c r="O214" s="14"/>
      <c r="P214" s="14"/>
    </row>
    <row r="215" spans="3:16" ht="12.75">
      <c r="C215" s="14"/>
      <c r="D215" s="14"/>
      <c r="E215" s="14"/>
      <c r="F215" s="14"/>
      <c r="G215" s="14"/>
      <c r="H215" s="14"/>
      <c r="I215" s="14"/>
      <c r="J215" s="14"/>
      <c r="K215" s="14"/>
      <c r="L215" s="14"/>
      <c r="M215" s="14"/>
      <c r="N215" s="14"/>
      <c r="O215" s="14"/>
      <c r="P215" s="14"/>
    </row>
    <row r="216" spans="3:16" ht="12.75">
      <c r="C216" s="14"/>
      <c r="D216" s="14"/>
      <c r="E216" s="14"/>
      <c r="F216" s="14"/>
      <c r="G216" s="14"/>
      <c r="H216" s="14"/>
      <c r="I216" s="14"/>
      <c r="J216" s="14"/>
      <c r="K216" s="14"/>
      <c r="L216" s="14"/>
      <c r="M216" s="14"/>
      <c r="N216" s="14"/>
      <c r="O216" s="14"/>
      <c r="P216" s="14"/>
    </row>
    <row r="217" spans="3:16" ht="12.75">
      <c r="C217" s="14"/>
      <c r="D217" s="14"/>
      <c r="E217" s="14"/>
      <c r="F217" s="14"/>
      <c r="G217" s="14"/>
      <c r="H217" s="14"/>
      <c r="I217" s="14"/>
      <c r="J217" s="14"/>
      <c r="K217" s="14"/>
      <c r="L217" s="14"/>
      <c r="M217" s="14"/>
      <c r="N217" s="14"/>
      <c r="O217" s="14"/>
      <c r="P217" s="14"/>
    </row>
    <row r="218" spans="3:16" ht="12.75">
      <c r="C218" s="14"/>
      <c r="D218" s="14"/>
      <c r="E218" s="14"/>
      <c r="F218" s="14"/>
      <c r="G218" s="14"/>
      <c r="H218" s="14"/>
      <c r="I218" s="14"/>
      <c r="J218" s="14"/>
      <c r="K218" s="14"/>
      <c r="L218" s="14"/>
      <c r="M218" s="14"/>
      <c r="N218" s="14"/>
      <c r="O218" s="14"/>
      <c r="P218" s="14"/>
    </row>
    <row r="219" spans="3:16" ht="12.75">
      <c r="C219" s="14"/>
      <c r="D219" s="14"/>
      <c r="E219" s="14"/>
      <c r="F219" s="14"/>
      <c r="G219" s="14"/>
      <c r="H219" s="14"/>
      <c r="I219" s="14"/>
      <c r="J219" s="14"/>
      <c r="K219" s="14"/>
      <c r="L219" s="14"/>
      <c r="M219" s="14"/>
      <c r="N219" s="14"/>
      <c r="O219" s="14"/>
      <c r="P219" s="14"/>
    </row>
    <row r="220" spans="3:16" ht="12.75">
      <c r="C220" s="14"/>
      <c r="D220" s="14"/>
      <c r="E220" s="14"/>
      <c r="F220" s="14"/>
      <c r="G220" s="14"/>
      <c r="H220" s="14"/>
      <c r="I220" s="14"/>
      <c r="J220" s="14"/>
      <c r="K220" s="14"/>
      <c r="L220" s="14"/>
      <c r="M220" s="14"/>
      <c r="N220" s="14"/>
      <c r="O220" s="14"/>
      <c r="P220" s="14"/>
    </row>
    <row r="221" spans="3:16" ht="12.75">
      <c r="C221" s="14"/>
      <c r="D221" s="14"/>
      <c r="E221" s="14"/>
      <c r="F221" s="14"/>
      <c r="G221" s="14"/>
      <c r="H221" s="14"/>
      <c r="I221" s="14"/>
      <c r="J221" s="14"/>
      <c r="K221" s="14"/>
      <c r="L221" s="14"/>
      <c r="M221" s="14"/>
      <c r="N221" s="14"/>
      <c r="O221" s="14"/>
      <c r="P221" s="14"/>
    </row>
    <row r="222" spans="3:16" ht="12.75">
      <c r="C222" s="14"/>
      <c r="D222" s="14"/>
      <c r="E222" s="14"/>
      <c r="F222" s="14"/>
      <c r="G222" s="14"/>
      <c r="H222" s="14"/>
      <c r="I222" s="14"/>
      <c r="J222" s="14"/>
      <c r="K222" s="14"/>
      <c r="L222" s="14"/>
      <c r="M222" s="14"/>
      <c r="N222" s="14"/>
      <c r="O222" s="14"/>
      <c r="P222" s="14"/>
    </row>
    <row r="223" spans="3:16" ht="12.75">
      <c r="C223" s="14"/>
      <c r="D223" s="14"/>
      <c r="E223" s="14"/>
      <c r="F223" s="14"/>
      <c r="G223" s="14"/>
      <c r="H223" s="14"/>
      <c r="I223" s="14"/>
      <c r="J223" s="14"/>
      <c r="K223" s="14"/>
      <c r="L223" s="14"/>
      <c r="M223" s="14"/>
      <c r="N223" s="14"/>
      <c r="O223" s="14"/>
      <c r="P223" s="14"/>
    </row>
    <row r="224" spans="3:16" ht="12.75">
      <c r="C224" s="14"/>
      <c r="D224" s="14"/>
      <c r="E224" s="14"/>
      <c r="F224" s="14"/>
      <c r="G224" s="14"/>
      <c r="H224" s="14"/>
      <c r="I224" s="14"/>
      <c r="J224" s="14"/>
      <c r="K224" s="14"/>
      <c r="L224" s="14"/>
      <c r="M224" s="14"/>
      <c r="N224" s="14"/>
      <c r="O224" s="14"/>
      <c r="P224" s="14"/>
    </row>
    <row r="225" spans="3:16" ht="12.75">
      <c r="C225" s="14"/>
      <c r="D225" s="14"/>
      <c r="E225" s="14"/>
      <c r="F225" s="14"/>
      <c r="G225" s="14"/>
      <c r="H225" s="14"/>
      <c r="I225" s="14"/>
      <c r="J225" s="14"/>
      <c r="K225" s="14"/>
      <c r="L225" s="14"/>
      <c r="M225" s="14"/>
      <c r="N225" s="14"/>
      <c r="O225" s="14"/>
      <c r="P225" s="14"/>
    </row>
    <row r="226" spans="3:16" ht="12.75">
      <c r="C226" s="14"/>
      <c r="D226" s="14"/>
      <c r="E226" s="14"/>
      <c r="F226" s="14"/>
      <c r="G226" s="14"/>
      <c r="H226" s="14"/>
      <c r="I226" s="14"/>
      <c r="J226" s="14"/>
      <c r="K226" s="14"/>
      <c r="L226" s="14"/>
      <c r="M226" s="14"/>
      <c r="N226" s="14"/>
      <c r="O226" s="14"/>
      <c r="P226" s="14"/>
    </row>
    <row r="227" spans="3:16" ht="12.75">
      <c r="C227" s="14"/>
      <c r="D227" s="14"/>
      <c r="E227" s="14"/>
      <c r="F227" s="14"/>
      <c r="G227" s="14"/>
      <c r="H227" s="14"/>
      <c r="I227" s="14"/>
      <c r="J227" s="14"/>
      <c r="K227" s="14"/>
      <c r="L227" s="14"/>
      <c r="M227" s="14"/>
      <c r="N227" s="14"/>
      <c r="O227" s="14"/>
      <c r="P227" s="14"/>
    </row>
    <row r="228" spans="3:16" ht="12.75">
      <c r="C228" s="14"/>
      <c r="D228" s="14"/>
      <c r="E228" s="14"/>
      <c r="F228" s="14"/>
      <c r="G228" s="14"/>
      <c r="H228" s="14"/>
      <c r="I228" s="14"/>
      <c r="J228" s="14"/>
      <c r="K228" s="14"/>
      <c r="L228" s="14"/>
      <c r="M228" s="14"/>
      <c r="N228" s="14"/>
      <c r="O228" s="14"/>
      <c r="P228" s="14"/>
    </row>
    <row r="229" spans="3:16" ht="12.75">
      <c r="C229" s="14"/>
      <c r="D229" s="14"/>
      <c r="E229" s="14"/>
      <c r="F229" s="14"/>
      <c r="G229" s="14"/>
      <c r="H229" s="14"/>
      <c r="I229" s="14"/>
      <c r="J229" s="14"/>
      <c r="K229" s="14"/>
      <c r="L229" s="14"/>
      <c r="M229" s="14"/>
      <c r="N229" s="14"/>
      <c r="O229" s="14"/>
      <c r="P229" s="14"/>
    </row>
    <row r="230" spans="3:16" ht="12.75">
      <c r="C230" s="14"/>
      <c r="D230" s="14"/>
      <c r="E230" s="14"/>
      <c r="F230" s="14"/>
      <c r="G230" s="14"/>
      <c r="H230" s="14"/>
      <c r="I230" s="14"/>
      <c r="J230" s="14"/>
      <c r="K230" s="14"/>
      <c r="L230" s="14"/>
      <c r="M230" s="14"/>
      <c r="N230" s="14"/>
      <c r="O230" s="14"/>
      <c r="P230" s="14"/>
    </row>
    <row r="231" spans="3:16" ht="12.75">
      <c r="C231" s="14"/>
      <c r="D231" s="14"/>
      <c r="E231" s="14"/>
      <c r="F231" s="14"/>
      <c r="G231" s="14"/>
      <c r="H231" s="14"/>
      <c r="I231" s="14"/>
      <c r="J231" s="14"/>
      <c r="K231" s="14"/>
      <c r="L231" s="14"/>
      <c r="M231" s="14"/>
      <c r="N231" s="14"/>
      <c r="O231" s="14"/>
      <c r="P231" s="14"/>
    </row>
    <row r="232" spans="3:16" ht="12.75">
      <c r="C232" s="14"/>
      <c r="D232" s="14"/>
      <c r="E232" s="14"/>
      <c r="F232" s="14"/>
      <c r="G232" s="14"/>
      <c r="H232" s="14"/>
      <c r="I232" s="14"/>
      <c r="J232" s="14"/>
      <c r="K232" s="14"/>
      <c r="L232" s="14"/>
      <c r="M232" s="14"/>
      <c r="N232" s="14"/>
      <c r="O232" s="14"/>
      <c r="P232" s="14"/>
    </row>
    <row r="233" spans="3:16" ht="12.75">
      <c r="C233" s="14"/>
      <c r="D233" s="14"/>
      <c r="E233" s="14"/>
      <c r="F233" s="14"/>
      <c r="G233" s="14"/>
      <c r="H233" s="14"/>
      <c r="I233" s="14"/>
      <c r="J233" s="14"/>
      <c r="K233" s="14"/>
      <c r="L233" s="14"/>
      <c r="M233" s="14"/>
      <c r="N233" s="14"/>
      <c r="O233" s="14"/>
      <c r="P233" s="14"/>
    </row>
    <row r="234" spans="3:16" ht="12.75">
      <c r="C234" s="14"/>
      <c r="D234" s="14"/>
      <c r="E234" s="14"/>
      <c r="F234" s="14"/>
      <c r="G234" s="14"/>
      <c r="H234" s="14"/>
      <c r="I234" s="14"/>
      <c r="J234" s="14"/>
      <c r="K234" s="14"/>
      <c r="L234" s="14"/>
      <c r="M234" s="14"/>
      <c r="N234" s="14"/>
      <c r="O234" s="14"/>
      <c r="P234" s="14"/>
    </row>
    <row r="235" spans="3:16" ht="12.75">
      <c r="C235" s="14"/>
      <c r="D235" s="14"/>
      <c r="E235" s="14"/>
      <c r="F235" s="14"/>
      <c r="G235" s="14"/>
      <c r="H235" s="14"/>
      <c r="I235" s="14"/>
      <c r="J235" s="14"/>
      <c r="K235" s="14"/>
      <c r="L235" s="14"/>
      <c r="M235" s="14"/>
      <c r="N235" s="14"/>
      <c r="O235" s="14"/>
      <c r="P235" s="14"/>
    </row>
    <row r="236" spans="3:16" ht="12.75">
      <c r="C236" s="14"/>
      <c r="D236" s="14"/>
      <c r="E236" s="14"/>
      <c r="F236" s="14"/>
      <c r="G236" s="14"/>
      <c r="H236" s="14"/>
      <c r="I236" s="14"/>
      <c r="J236" s="14"/>
      <c r="K236" s="14"/>
      <c r="L236" s="14"/>
      <c r="M236" s="14"/>
      <c r="N236" s="14"/>
      <c r="O236" s="14"/>
      <c r="P236" s="14"/>
    </row>
    <row r="237" spans="3:16" ht="12.75">
      <c r="C237" s="14"/>
      <c r="D237" s="14"/>
      <c r="E237" s="14"/>
      <c r="F237" s="14"/>
      <c r="G237" s="14"/>
      <c r="H237" s="14"/>
      <c r="I237" s="14"/>
      <c r="J237" s="14"/>
      <c r="K237" s="14"/>
      <c r="L237" s="14"/>
      <c r="M237" s="14"/>
      <c r="N237" s="14"/>
      <c r="O237" s="14"/>
      <c r="P237" s="14"/>
    </row>
    <row r="238" spans="3:16" ht="12.75">
      <c r="C238" s="14"/>
      <c r="D238" s="14"/>
      <c r="E238" s="14"/>
      <c r="F238" s="14"/>
      <c r="G238" s="14"/>
      <c r="H238" s="14"/>
      <c r="I238" s="14"/>
      <c r="J238" s="14"/>
      <c r="K238" s="14"/>
      <c r="L238" s="14"/>
      <c r="M238" s="14"/>
      <c r="N238" s="14"/>
      <c r="O238" s="14"/>
      <c r="P238" s="14"/>
    </row>
    <row r="239" spans="3:16" ht="12.75">
      <c r="C239" s="14"/>
      <c r="D239" s="14"/>
      <c r="E239" s="14"/>
      <c r="F239" s="14"/>
      <c r="G239" s="14"/>
      <c r="H239" s="14"/>
      <c r="I239" s="14"/>
      <c r="J239" s="14"/>
      <c r="K239" s="14"/>
      <c r="L239" s="14"/>
      <c r="M239" s="14"/>
      <c r="N239" s="14"/>
      <c r="O239" s="14"/>
      <c r="P239" s="14"/>
    </row>
    <row r="240" spans="3:16" ht="12.75">
      <c r="C240" s="14"/>
      <c r="D240" s="14"/>
      <c r="E240" s="14"/>
      <c r="F240" s="14"/>
      <c r="G240" s="14"/>
      <c r="H240" s="14"/>
      <c r="I240" s="14"/>
      <c r="J240" s="14"/>
      <c r="K240" s="14"/>
      <c r="L240" s="14"/>
      <c r="M240" s="14"/>
      <c r="N240" s="14"/>
      <c r="O240" s="14"/>
      <c r="P240" s="14"/>
    </row>
    <row r="241" spans="3:16" ht="12.75">
      <c r="C241" s="14"/>
      <c r="D241" s="14"/>
      <c r="E241" s="14"/>
      <c r="F241" s="14"/>
      <c r="G241" s="14"/>
      <c r="H241" s="14"/>
      <c r="I241" s="14"/>
      <c r="J241" s="14"/>
      <c r="K241" s="14"/>
      <c r="L241" s="14"/>
      <c r="M241" s="14"/>
      <c r="N241" s="14"/>
      <c r="O241" s="14"/>
      <c r="P241" s="14"/>
    </row>
    <row r="242" spans="3:16" ht="12.75">
      <c r="C242" s="14"/>
      <c r="D242" s="14"/>
      <c r="E242" s="14"/>
      <c r="F242" s="14"/>
      <c r="G242" s="14"/>
      <c r="H242" s="14"/>
      <c r="I242" s="14"/>
      <c r="J242" s="14"/>
      <c r="K242" s="14"/>
      <c r="L242" s="14"/>
      <c r="M242" s="14"/>
      <c r="N242" s="14"/>
      <c r="O242" s="14"/>
      <c r="P242" s="14"/>
    </row>
    <row r="243" spans="3:16" ht="12.75">
      <c r="C243" s="14"/>
      <c r="D243" s="14"/>
      <c r="E243" s="14"/>
      <c r="F243" s="14"/>
      <c r="G243" s="14"/>
      <c r="H243" s="14"/>
      <c r="I243" s="14"/>
      <c r="J243" s="14"/>
      <c r="K243" s="14"/>
      <c r="L243" s="14"/>
      <c r="M243" s="14"/>
      <c r="N243" s="14"/>
      <c r="O243" s="14"/>
      <c r="P243" s="14"/>
    </row>
    <row r="244" spans="3:16" ht="12.75">
      <c r="C244" s="14"/>
      <c r="D244" s="14"/>
      <c r="E244" s="14"/>
      <c r="F244" s="14"/>
      <c r="G244" s="14"/>
      <c r="H244" s="14"/>
      <c r="I244" s="14"/>
      <c r="J244" s="14"/>
      <c r="K244" s="14"/>
      <c r="L244" s="14"/>
      <c r="M244" s="14"/>
      <c r="N244" s="14"/>
      <c r="O244" s="14"/>
      <c r="P244" s="14"/>
    </row>
    <row r="245" spans="3:16" ht="12.75">
      <c r="C245" s="14"/>
      <c r="D245" s="14"/>
      <c r="E245" s="14"/>
      <c r="F245" s="14"/>
      <c r="G245" s="14"/>
      <c r="H245" s="14"/>
      <c r="I245" s="14"/>
      <c r="J245" s="14"/>
      <c r="K245" s="14"/>
      <c r="L245" s="14"/>
      <c r="M245" s="14"/>
      <c r="N245" s="14"/>
      <c r="O245" s="14"/>
      <c r="P245" s="14"/>
    </row>
    <row r="246" spans="3:16" ht="12.75">
      <c r="C246" s="14"/>
      <c r="D246" s="14"/>
      <c r="E246" s="14"/>
      <c r="F246" s="14"/>
      <c r="G246" s="14"/>
      <c r="H246" s="14"/>
      <c r="I246" s="14"/>
      <c r="J246" s="14"/>
      <c r="K246" s="14"/>
      <c r="L246" s="14"/>
      <c r="M246" s="14"/>
      <c r="N246" s="14"/>
      <c r="O246" s="14"/>
      <c r="P246" s="14"/>
    </row>
    <row r="247" spans="3:16" ht="12.75">
      <c r="C247" s="14"/>
      <c r="D247" s="14"/>
      <c r="E247" s="14"/>
      <c r="F247" s="14"/>
      <c r="G247" s="14"/>
      <c r="H247" s="14"/>
      <c r="I247" s="14"/>
      <c r="J247" s="14"/>
      <c r="K247" s="14"/>
      <c r="L247" s="14"/>
      <c r="M247" s="14"/>
      <c r="N247" s="14"/>
      <c r="O247" s="14"/>
      <c r="P247" s="14"/>
    </row>
    <row r="248" spans="3:16" ht="12.75">
      <c r="C248" s="14"/>
      <c r="D248" s="14"/>
      <c r="E248" s="14"/>
      <c r="F248" s="14"/>
      <c r="G248" s="14"/>
      <c r="H248" s="14"/>
      <c r="I248" s="14"/>
      <c r="J248" s="14"/>
      <c r="K248" s="14"/>
      <c r="L248" s="14"/>
      <c r="M248" s="14"/>
      <c r="N248" s="14"/>
      <c r="O248" s="14"/>
      <c r="P248" s="14"/>
    </row>
    <row r="249" spans="3:16" ht="12.75">
      <c r="C249" s="14"/>
      <c r="D249" s="14"/>
      <c r="E249" s="14"/>
      <c r="F249" s="14"/>
      <c r="G249" s="14"/>
      <c r="H249" s="14"/>
      <c r="I249" s="14"/>
      <c r="J249" s="14"/>
      <c r="K249" s="14"/>
      <c r="L249" s="14"/>
      <c r="M249" s="14"/>
      <c r="N249" s="14"/>
      <c r="O249" s="14"/>
      <c r="P249" s="14"/>
    </row>
    <row r="250" spans="3:16" ht="12.75">
      <c r="C250" s="14"/>
      <c r="D250" s="14"/>
      <c r="E250" s="14"/>
      <c r="F250" s="14"/>
      <c r="G250" s="14"/>
      <c r="H250" s="14"/>
      <c r="I250" s="14"/>
      <c r="J250" s="14"/>
      <c r="K250" s="14"/>
      <c r="L250" s="14"/>
      <c r="M250" s="14"/>
      <c r="N250" s="14"/>
      <c r="O250" s="14"/>
      <c r="P250" s="14"/>
    </row>
    <row r="251" spans="3:16" ht="12.75">
      <c r="C251" s="14"/>
      <c r="D251" s="14"/>
      <c r="E251" s="14"/>
      <c r="F251" s="14"/>
      <c r="G251" s="14"/>
      <c r="H251" s="14"/>
      <c r="I251" s="14"/>
      <c r="J251" s="14"/>
      <c r="K251" s="14"/>
      <c r="L251" s="14"/>
      <c r="M251" s="14"/>
      <c r="N251" s="14"/>
      <c r="O251" s="14"/>
      <c r="P251" s="14"/>
    </row>
    <row r="252" spans="3:16" ht="12.75">
      <c r="C252" s="14"/>
      <c r="D252" s="14"/>
      <c r="E252" s="14"/>
      <c r="F252" s="14"/>
      <c r="G252" s="14"/>
      <c r="H252" s="14"/>
      <c r="I252" s="14"/>
      <c r="J252" s="14"/>
      <c r="K252" s="14"/>
      <c r="L252" s="14"/>
      <c r="M252" s="14"/>
      <c r="N252" s="14"/>
      <c r="O252" s="14"/>
      <c r="P252" s="14"/>
    </row>
    <row r="253" spans="3:16" ht="12.75">
      <c r="C253" s="14"/>
      <c r="D253" s="14"/>
      <c r="E253" s="14"/>
      <c r="F253" s="14"/>
      <c r="G253" s="14"/>
      <c r="H253" s="14"/>
      <c r="I253" s="14"/>
      <c r="J253" s="14"/>
      <c r="K253" s="14"/>
      <c r="L253" s="14"/>
      <c r="M253" s="14"/>
      <c r="N253" s="14"/>
      <c r="O253" s="14"/>
      <c r="P253" s="14"/>
    </row>
  </sheetData>
  <sheetProtection/>
  <mergeCells count="17">
    <mergeCell ref="A65:P65"/>
    <mergeCell ref="A55:P55"/>
    <mergeCell ref="A56:P56"/>
    <mergeCell ref="A57:P57"/>
    <mergeCell ref="A58:P58"/>
    <mergeCell ref="A59:P59"/>
    <mergeCell ref="A60:P60"/>
    <mergeCell ref="A64:P64"/>
    <mergeCell ref="A61:P61"/>
    <mergeCell ref="A62:P62"/>
    <mergeCell ref="A63:P63"/>
    <mergeCell ref="B1:I1"/>
    <mergeCell ref="J1:P1"/>
    <mergeCell ref="A51:P51"/>
    <mergeCell ref="A52:P52"/>
    <mergeCell ref="A53:P53"/>
    <mergeCell ref="A54:P54"/>
  </mergeCells>
  <printOptions/>
  <pageMargins left="0.23622047244094488" right="0.23622047244094488" top="0.7480314960629921" bottom="0.7480314960629921" header="0.31496062992125984" footer="0.31496062992125984"/>
  <pageSetup horizontalDpi="600" verticalDpi="600" orientation="landscape" paperSize="9" scale="87" r:id="rId3"/>
  <headerFooter alignWithMargins="0">
    <oddFooter>&amp;L&amp;"Times New Roman,Regular"&amp;9&amp;K01+000August 2018
&amp;F&amp;R&amp;"Times New Roman,Regular"&amp;9&amp;P</oddFooter>
  </headerFooter>
  <legacyDrawing r:id="rId2"/>
</worksheet>
</file>

<file path=xl/worksheets/sheet3.xml><?xml version="1.0" encoding="utf-8"?>
<worksheet xmlns="http://schemas.openxmlformats.org/spreadsheetml/2006/main" xmlns:r="http://schemas.openxmlformats.org/officeDocument/2006/relationships">
  <dimension ref="A1:HN226"/>
  <sheetViews>
    <sheetView zoomScale="75" zoomScaleNormal="75" zoomScaleSheetLayoutView="100" workbookViewId="0" topLeftCell="A1">
      <selection activeCell="A23" sqref="A23:IV24"/>
    </sheetView>
  </sheetViews>
  <sheetFormatPr defaultColWidth="11.421875" defaultRowHeight="12.75"/>
  <cols>
    <col min="1" max="1" width="61.421875" style="14" customWidth="1"/>
    <col min="2" max="6" width="11.7109375" style="0" customWidth="1"/>
    <col min="7" max="7" width="13.7109375" style="0" customWidth="1"/>
    <col min="8" max="12" width="11.7109375" style="0" customWidth="1"/>
    <col min="13" max="13" width="13.7109375" style="0" customWidth="1"/>
  </cols>
  <sheetData>
    <row r="1" spans="1:13" ht="24" customHeight="1" thickBot="1">
      <c r="A1" s="54" t="s">
        <v>23</v>
      </c>
      <c r="B1" s="537" t="s">
        <v>8</v>
      </c>
      <c r="C1" s="538"/>
      <c r="D1" s="538"/>
      <c r="E1" s="538"/>
      <c r="F1" s="538"/>
      <c r="G1" s="539"/>
      <c r="H1" s="540" t="s">
        <v>9</v>
      </c>
      <c r="I1" s="538"/>
      <c r="J1" s="538"/>
      <c r="K1" s="538"/>
      <c r="L1" s="538"/>
      <c r="M1" s="539"/>
    </row>
    <row r="2" spans="1:222" s="13" customFormat="1" ht="48" customHeight="1">
      <c r="A2" s="57" t="s">
        <v>16</v>
      </c>
      <c r="B2" s="59" t="s">
        <v>24</v>
      </c>
      <c r="C2" s="59" t="s">
        <v>1</v>
      </c>
      <c r="D2" s="60" t="s">
        <v>30</v>
      </c>
      <c r="E2" s="60" t="s">
        <v>45</v>
      </c>
      <c r="F2" s="60" t="s">
        <v>46</v>
      </c>
      <c r="G2" s="70" t="s">
        <v>25</v>
      </c>
      <c r="H2" s="71" t="s">
        <v>0</v>
      </c>
      <c r="I2" s="59" t="s">
        <v>1</v>
      </c>
      <c r="J2" s="60" t="s">
        <v>30</v>
      </c>
      <c r="K2" s="60" t="s">
        <v>45</v>
      </c>
      <c r="L2" s="60" t="s">
        <v>46</v>
      </c>
      <c r="M2" s="70" t="s">
        <v>22</v>
      </c>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row>
    <row r="3" spans="1:13" ht="15" customHeight="1">
      <c r="A3" s="62" t="s">
        <v>41</v>
      </c>
      <c r="B3" s="4"/>
      <c r="C3" s="1"/>
      <c r="D3" s="1"/>
      <c r="E3" s="1"/>
      <c r="F3" s="1"/>
      <c r="G3" s="65"/>
      <c r="H3" s="72"/>
      <c r="I3" s="1"/>
      <c r="J3" s="1"/>
      <c r="K3" s="1"/>
      <c r="L3" s="1"/>
      <c r="M3" s="74"/>
    </row>
    <row r="4" spans="1:13" ht="27">
      <c r="A4" s="61" t="s">
        <v>15</v>
      </c>
      <c r="B4" s="5"/>
      <c r="C4" s="2"/>
      <c r="D4" s="2"/>
      <c r="E4" s="2"/>
      <c r="F4" s="2"/>
      <c r="G4" s="66"/>
      <c r="H4" s="73"/>
      <c r="I4" s="2"/>
      <c r="J4" s="2"/>
      <c r="K4" s="2"/>
      <c r="L4" s="2"/>
      <c r="M4" s="74"/>
    </row>
    <row r="5" spans="1:13" ht="25.5">
      <c r="A5" s="58" t="s">
        <v>17</v>
      </c>
      <c r="B5" s="5" t="s">
        <v>2</v>
      </c>
      <c r="C5" s="2"/>
      <c r="D5" s="2"/>
      <c r="E5" s="2"/>
      <c r="F5" s="2"/>
      <c r="G5" s="66"/>
      <c r="H5" s="73" t="s">
        <v>2</v>
      </c>
      <c r="I5" s="2"/>
      <c r="J5" s="2"/>
      <c r="K5" s="2"/>
      <c r="L5" s="2"/>
      <c r="M5" s="74"/>
    </row>
    <row r="6" spans="1:13" ht="15" customHeight="1">
      <c r="A6" s="24" t="s">
        <v>5</v>
      </c>
      <c r="B6" s="25"/>
      <c r="C6" s="26"/>
      <c r="D6" s="27"/>
      <c r="E6" s="64"/>
      <c r="F6" s="64"/>
      <c r="G6" s="16"/>
      <c r="H6" s="25"/>
      <c r="I6" s="26"/>
      <c r="J6" s="27"/>
      <c r="K6" s="64"/>
      <c r="L6" s="64"/>
      <c r="M6" s="75"/>
    </row>
    <row r="7" spans="1:13" ht="15" customHeight="1">
      <c r="A7" s="47" t="s">
        <v>10</v>
      </c>
      <c r="B7" s="4"/>
      <c r="C7" s="1"/>
      <c r="D7" s="1"/>
      <c r="E7" s="65"/>
      <c r="F7" s="65"/>
      <c r="G7" s="43"/>
      <c r="H7" s="21"/>
      <c r="I7" s="1"/>
      <c r="J7" s="1"/>
      <c r="K7" s="65"/>
      <c r="L7" s="65"/>
      <c r="M7" s="76"/>
    </row>
    <row r="8" spans="1:13" ht="15" customHeight="1">
      <c r="A8" s="24" t="s">
        <v>4</v>
      </c>
      <c r="B8" s="25"/>
      <c r="C8" s="26"/>
      <c r="D8" s="28"/>
      <c r="E8" s="26"/>
      <c r="F8" s="26"/>
      <c r="G8" s="16"/>
      <c r="H8" s="25"/>
      <c r="I8" s="26"/>
      <c r="J8" s="28"/>
      <c r="K8" s="26"/>
      <c r="L8" s="26"/>
      <c r="M8" s="75"/>
    </row>
    <row r="9" spans="1:13" ht="15" customHeight="1">
      <c r="A9" s="47" t="s">
        <v>11</v>
      </c>
      <c r="B9" s="4"/>
      <c r="C9" s="1"/>
      <c r="D9" s="1"/>
      <c r="E9" s="65"/>
      <c r="F9" s="65"/>
      <c r="G9" s="43"/>
      <c r="H9" s="21"/>
      <c r="I9" s="1"/>
      <c r="J9" s="1"/>
      <c r="K9" s="65"/>
      <c r="L9" s="65"/>
      <c r="M9" s="76"/>
    </row>
    <row r="10" spans="1:13" ht="15" customHeight="1">
      <c r="A10" s="24" t="s">
        <v>3</v>
      </c>
      <c r="B10" s="25"/>
      <c r="C10" s="26"/>
      <c r="D10" s="28"/>
      <c r="E10" s="26"/>
      <c r="F10" s="26"/>
      <c r="G10" s="16"/>
      <c r="H10" s="25"/>
      <c r="I10" s="26"/>
      <c r="J10" s="28"/>
      <c r="K10" s="26"/>
      <c r="L10" s="26"/>
      <c r="M10" s="75"/>
    </row>
    <row r="11" spans="1:13" ht="15" customHeight="1">
      <c r="A11" s="63" t="s">
        <v>42</v>
      </c>
      <c r="B11" s="5"/>
      <c r="C11" s="2"/>
      <c r="D11" s="2"/>
      <c r="E11" s="66"/>
      <c r="F11" s="66"/>
      <c r="G11" s="44"/>
      <c r="H11" s="40"/>
      <c r="I11" s="2"/>
      <c r="J11" s="2"/>
      <c r="K11" s="66"/>
      <c r="L11" s="66"/>
      <c r="M11" s="76"/>
    </row>
    <row r="12" spans="1:13" ht="15" customHeight="1">
      <c r="A12" s="24" t="s">
        <v>13</v>
      </c>
      <c r="B12" s="29"/>
      <c r="C12" s="30"/>
      <c r="D12" s="31"/>
      <c r="E12" s="30"/>
      <c r="F12" s="30"/>
      <c r="G12" s="16"/>
      <c r="H12" s="29"/>
      <c r="I12" s="30"/>
      <c r="J12" s="31"/>
      <c r="K12" s="30"/>
      <c r="L12" s="30"/>
      <c r="M12" s="75"/>
    </row>
    <row r="13" spans="1:13" ht="15" customHeight="1">
      <c r="A13" s="47" t="s">
        <v>14</v>
      </c>
      <c r="B13" s="4"/>
      <c r="C13" s="1"/>
      <c r="D13" s="1"/>
      <c r="E13" s="65"/>
      <c r="F13" s="65"/>
      <c r="G13" s="43"/>
      <c r="H13" s="21"/>
      <c r="I13" s="1"/>
      <c r="J13" s="1"/>
      <c r="K13" s="65"/>
      <c r="L13" s="65"/>
      <c r="M13" s="76"/>
    </row>
    <row r="14" spans="1:13" ht="15" customHeight="1" thickBot="1">
      <c r="A14" s="32" t="s">
        <v>6</v>
      </c>
      <c r="B14" s="33"/>
      <c r="C14" s="34"/>
      <c r="D14" s="35"/>
      <c r="E14" s="34"/>
      <c r="F14" s="34"/>
      <c r="G14" s="20"/>
      <c r="H14" s="33"/>
      <c r="I14" s="34"/>
      <c r="J14" s="35"/>
      <c r="K14" s="34"/>
      <c r="L14" s="34"/>
      <c r="M14" s="77"/>
    </row>
    <row r="15" spans="1:13" ht="15" customHeight="1">
      <c r="A15" s="47" t="s">
        <v>12</v>
      </c>
      <c r="B15" s="6"/>
      <c r="C15" s="3"/>
      <c r="D15" s="3"/>
      <c r="E15" s="67"/>
      <c r="F15" s="67"/>
      <c r="G15" s="45"/>
      <c r="H15" s="41"/>
      <c r="I15" s="3"/>
      <c r="J15" s="3"/>
      <c r="K15" s="67"/>
      <c r="L15" s="67"/>
      <c r="M15" s="78"/>
    </row>
    <row r="16" spans="1:13" ht="15" customHeight="1">
      <c r="A16" s="47"/>
      <c r="B16" s="6"/>
      <c r="C16" s="3"/>
      <c r="D16" s="3"/>
      <c r="E16" s="67"/>
      <c r="F16" s="67"/>
      <c r="G16" s="45"/>
      <c r="H16" s="41"/>
      <c r="I16" s="3"/>
      <c r="J16" s="3"/>
      <c r="K16" s="67"/>
      <c r="L16" s="67"/>
      <c r="M16" s="78"/>
    </row>
    <row r="17" spans="1:13" ht="15" customHeight="1" thickBot="1">
      <c r="A17" s="15" t="s">
        <v>7</v>
      </c>
      <c r="B17" s="36"/>
      <c r="C17" s="26"/>
      <c r="D17" s="28"/>
      <c r="E17" s="68"/>
      <c r="F17" s="68"/>
      <c r="G17" s="20"/>
      <c r="H17" s="25"/>
      <c r="I17" s="26"/>
      <c r="J17" s="28"/>
      <c r="K17" s="68"/>
      <c r="L17" s="68"/>
      <c r="M17" s="75"/>
    </row>
    <row r="18" spans="1:13" ht="16.5" customHeight="1" thickBot="1">
      <c r="A18" s="49" t="s">
        <v>18</v>
      </c>
      <c r="B18" s="10"/>
      <c r="C18" s="11"/>
      <c r="D18" s="12"/>
      <c r="E18" s="11"/>
      <c r="F18" s="11"/>
      <c r="G18" s="17"/>
      <c r="H18" s="10"/>
      <c r="I18" s="11"/>
      <c r="J18" s="12"/>
      <c r="K18" s="11"/>
      <c r="L18" s="11"/>
      <c r="M18" s="79"/>
    </row>
    <row r="19" spans="1:13" ht="30" customHeight="1" thickBot="1">
      <c r="A19" s="56" t="s">
        <v>33</v>
      </c>
      <c r="B19" s="37"/>
      <c r="C19" s="38"/>
      <c r="D19" s="39"/>
      <c r="E19" s="38"/>
      <c r="F19" s="38"/>
      <c r="G19" s="18"/>
      <c r="H19" s="42"/>
      <c r="I19" s="38"/>
      <c r="J19" s="39"/>
      <c r="K19" s="38"/>
      <c r="L19" s="38"/>
      <c r="M19" s="80"/>
    </row>
    <row r="20" spans="1:13" ht="25.5" customHeight="1" thickBot="1">
      <c r="A20" s="49" t="s">
        <v>36</v>
      </c>
      <c r="B20" s="7"/>
      <c r="C20" s="8"/>
      <c r="D20" s="9"/>
      <c r="E20" s="8"/>
      <c r="F20" s="8"/>
      <c r="G20" s="19"/>
      <c r="H20" s="7"/>
      <c r="I20" s="8"/>
      <c r="J20" s="9"/>
      <c r="K20" s="8"/>
      <c r="L20" s="8"/>
      <c r="M20" s="81"/>
    </row>
    <row r="21" spans="1:13" ht="30" customHeight="1" thickBot="1">
      <c r="A21" s="56" t="s">
        <v>31</v>
      </c>
      <c r="B21" s="37"/>
      <c r="C21" s="38"/>
      <c r="D21" s="39"/>
      <c r="E21" s="69"/>
      <c r="F21" s="69"/>
      <c r="G21" s="48"/>
      <c r="H21" s="42"/>
      <c r="I21" s="38"/>
      <c r="J21" s="39"/>
      <c r="K21" s="69"/>
      <c r="L21" s="69"/>
      <c r="M21" s="80"/>
    </row>
    <row r="22" spans="1:13" ht="16.5" customHeight="1" thickBot="1">
      <c r="A22" s="49" t="s">
        <v>32</v>
      </c>
      <c r="B22" s="7"/>
      <c r="C22" s="8"/>
      <c r="D22" s="9"/>
      <c r="E22" s="8"/>
      <c r="F22" s="8"/>
      <c r="G22" s="46"/>
      <c r="H22" s="8"/>
      <c r="I22" s="8"/>
      <c r="J22" s="9"/>
      <c r="K22" s="8"/>
      <c r="L22" s="8"/>
      <c r="M22" s="81"/>
    </row>
    <row r="24" spans="1:13" ht="66.75" customHeight="1">
      <c r="A24" s="531" t="s">
        <v>34</v>
      </c>
      <c r="B24" s="531"/>
      <c r="C24" s="531"/>
      <c r="D24" s="531"/>
      <c r="E24" s="531"/>
      <c r="F24" s="531"/>
      <c r="G24" s="531"/>
      <c r="H24" s="531"/>
      <c r="I24" s="531"/>
      <c r="J24" s="531"/>
      <c r="K24" s="531"/>
      <c r="L24" s="531"/>
      <c r="M24" s="531"/>
    </row>
    <row r="25" spans="1:13" ht="18" customHeight="1">
      <c r="A25" s="532" t="s">
        <v>26</v>
      </c>
      <c r="B25" s="532"/>
      <c r="C25" s="532"/>
      <c r="D25" s="532"/>
      <c r="E25" s="532"/>
      <c r="F25" s="532"/>
      <c r="G25" s="532"/>
      <c r="H25" s="532"/>
      <c r="I25" s="532"/>
      <c r="J25" s="532"/>
      <c r="K25" s="532"/>
      <c r="L25" s="532"/>
      <c r="M25" s="532"/>
    </row>
    <row r="26" spans="1:13" ht="33.75" customHeight="1">
      <c r="A26" s="532" t="s">
        <v>39</v>
      </c>
      <c r="B26" s="532"/>
      <c r="C26" s="532"/>
      <c r="D26" s="532"/>
      <c r="E26" s="532"/>
      <c r="F26" s="532"/>
      <c r="G26" s="532"/>
      <c r="H26" s="532"/>
      <c r="I26" s="532"/>
      <c r="J26" s="532"/>
      <c r="K26" s="532"/>
      <c r="L26" s="532"/>
      <c r="M26" s="532"/>
    </row>
    <row r="27" spans="1:13" ht="23.25" customHeight="1">
      <c r="A27" s="532" t="s">
        <v>37</v>
      </c>
      <c r="B27" s="532"/>
      <c r="C27" s="532"/>
      <c r="D27" s="532"/>
      <c r="E27" s="532"/>
      <c r="F27" s="532"/>
      <c r="G27" s="532"/>
      <c r="H27" s="532"/>
      <c r="I27" s="532"/>
      <c r="J27" s="532"/>
      <c r="K27" s="532"/>
      <c r="L27" s="532"/>
      <c r="M27" s="532"/>
    </row>
    <row r="28" spans="1:13" ht="90" customHeight="1">
      <c r="A28" s="535" t="s">
        <v>43</v>
      </c>
      <c r="B28" s="535"/>
      <c r="C28" s="535"/>
      <c r="D28" s="535"/>
      <c r="E28" s="535"/>
      <c r="F28" s="535"/>
      <c r="G28" s="535"/>
      <c r="H28" s="535"/>
      <c r="I28" s="535"/>
      <c r="J28" s="535"/>
      <c r="K28" s="535"/>
      <c r="L28" s="535"/>
      <c r="M28" s="535"/>
    </row>
    <row r="29" spans="1:13" ht="36.75" customHeight="1">
      <c r="A29" s="532" t="s">
        <v>19</v>
      </c>
      <c r="B29" s="532"/>
      <c r="C29" s="532"/>
      <c r="D29" s="532"/>
      <c r="E29" s="532"/>
      <c r="F29" s="532"/>
      <c r="G29" s="532"/>
      <c r="H29" s="532"/>
      <c r="I29" s="532"/>
      <c r="J29" s="532"/>
      <c r="K29" s="532"/>
      <c r="L29" s="532"/>
      <c r="M29" s="532"/>
    </row>
    <row r="30" spans="1:13" ht="12.75">
      <c r="A30" s="532" t="s">
        <v>27</v>
      </c>
      <c r="B30" s="532"/>
      <c r="C30" s="532"/>
      <c r="D30" s="532"/>
      <c r="E30" s="532"/>
      <c r="F30" s="532"/>
      <c r="G30" s="532"/>
      <c r="H30" s="532"/>
      <c r="I30" s="532"/>
      <c r="J30" s="532"/>
      <c r="K30" s="532"/>
      <c r="L30" s="532"/>
      <c r="M30" s="532"/>
    </row>
    <row r="31" spans="1:13" ht="18" customHeight="1">
      <c r="A31" s="532" t="s">
        <v>28</v>
      </c>
      <c r="B31" s="532"/>
      <c r="C31" s="532"/>
      <c r="D31" s="532"/>
      <c r="E31" s="532"/>
      <c r="F31" s="532"/>
      <c r="G31" s="532"/>
      <c r="H31" s="532"/>
      <c r="I31" s="532"/>
      <c r="J31" s="532"/>
      <c r="K31" s="532"/>
      <c r="L31" s="532"/>
      <c r="M31" s="532"/>
    </row>
    <row r="32" spans="1:13" ht="12.75">
      <c r="A32" s="525" t="s">
        <v>20</v>
      </c>
      <c r="B32" s="525"/>
      <c r="C32" s="525"/>
      <c r="D32" s="525"/>
      <c r="E32" s="525"/>
      <c r="F32" s="525"/>
      <c r="G32" s="525"/>
      <c r="H32" s="525"/>
      <c r="I32" s="525"/>
      <c r="J32" s="525"/>
      <c r="K32" s="525"/>
      <c r="L32" s="525"/>
      <c r="M32" s="525"/>
    </row>
    <row r="33" spans="1:13" ht="20.25" customHeight="1">
      <c r="A33" s="525" t="s">
        <v>21</v>
      </c>
      <c r="B33" s="525"/>
      <c r="C33" s="525"/>
      <c r="D33" s="525"/>
      <c r="E33" s="525"/>
      <c r="F33" s="525"/>
      <c r="G33" s="525"/>
      <c r="H33" s="525"/>
      <c r="I33" s="525"/>
      <c r="J33" s="525"/>
      <c r="K33" s="525"/>
      <c r="L33" s="525"/>
      <c r="M33" s="525"/>
    </row>
    <row r="34" spans="1:13" ht="57" customHeight="1">
      <c r="A34" s="535" t="s">
        <v>35</v>
      </c>
      <c r="B34" s="535"/>
      <c r="C34" s="535"/>
      <c r="D34" s="535"/>
      <c r="E34" s="535"/>
      <c r="F34" s="535"/>
      <c r="G34" s="535"/>
      <c r="H34" s="535"/>
      <c r="I34" s="535"/>
      <c r="J34" s="535"/>
      <c r="K34" s="535"/>
      <c r="L34" s="535"/>
      <c r="M34" s="535"/>
    </row>
    <row r="35" spans="1:13" ht="39.75" customHeight="1">
      <c r="A35" s="535" t="s">
        <v>44</v>
      </c>
      <c r="B35" s="535"/>
      <c r="C35" s="535"/>
      <c r="D35" s="535"/>
      <c r="E35" s="535"/>
      <c r="F35" s="535"/>
      <c r="G35" s="535"/>
      <c r="H35" s="535"/>
      <c r="I35" s="535"/>
      <c r="J35" s="535"/>
      <c r="K35" s="535"/>
      <c r="L35" s="535"/>
      <c r="M35" s="535"/>
    </row>
    <row r="36" spans="1:13" ht="48" customHeight="1">
      <c r="A36" s="535" t="s">
        <v>40</v>
      </c>
      <c r="B36" s="535"/>
      <c r="C36" s="535"/>
      <c r="D36" s="535"/>
      <c r="E36" s="535"/>
      <c r="F36" s="535"/>
      <c r="G36" s="535"/>
      <c r="H36" s="535"/>
      <c r="I36" s="535"/>
      <c r="J36" s="535"/>
      <c r="K36" s="535"/>
      <c r="L36" s="535"/>
      <c r="M36" s="535"/>
    </row>
    <row r="37" spans="1:13" ht="67.5" customHeight="1">
      <c r="A37" s="535" t="s">
        <v>38</v>
      </c>
      <c r="B37" s="535"/>
      <c r="C37" s="535"/>
      <c r="D37" s="535"/>
      <c r="E37" s="535"/>
      <c r="F37" s="535"/>
      <c r="G37" s="535"/>
      <c r="H37" s="535"/>
      <c r="I37" s="535"/>
      <c r="J37" s="535"/>
      <c r="K37" s="535"/>
      <c r="L37" s="535"/>
      <c r="M37" s="535"/>
    </row>
    <row r="38" spans="1:13" ht="25.5" customHeight="1">
      <c r="A38" s="536" t="s">
        <v>29</v>
      </c>
      <c r="B38" s="536"/>
      <c r="C38" s="536"/>
      <c r="D38" s="536"/>
      <c r="E38" s="536"/>
      <c r="F38" s="536"/>
      <c r="G38" s="536"/>
      <c r="H38" s="536"/>
      <c r="I38" s="536"/>
      <c r="J38" s="536"/>
      <c r="K38" s="536"/>
      <c r="L38" s="536"/>
      <c r="M38" s="536"/>
    </row>
    <row r="48" spans="2:13" ht="12.75">
      <c r="B48" s="14"/>
      <c r="C48" s="14"/>
      <c r="D48" s="14"/>
      <c r="E48" s="14"/>
      <c r="F48" s="14"/>
      <c r="G48" s="14"/>
      <c r="H48" s="14"/>
      <c r="I48" s="14"/>
      <c r="J48" s="14"/>
      <c r="K48" s="14"/>
      <c r="L48" s="14"/>
      <c r="M48" s="14"/>
    </row>
    <row r="49" spans="2:13" ht="12.75">
      <c r="B49" s="14"/>
      <c r="C49" s="14"/>
      <c r="D49" s="14"/>
      <c r="E49" s="14"/>
      <c r="F49" s="14"/>
      <c r="G49" s="14"/>
      <c r="H49" s="14"/>
      <c r="I49" s="14"/>
      <c r="J49" s="14"/>
      <c r="K49" s="14"/>
      <c r="L49" s="14"/>
      <c r="M49" s="14"/>
    </row>
    <row r="50" spans="2:13" ht="12.75">
      <c r="B50" s="14"/>
      <c r="C50" s="14"/>
      <c r="D50" s="14"/>
      <c r="E50" s="14"/>
      <c r="F50" s="14"/>
      <c r="G50" s="14"/>
      <c r="H50" s="14"/>
      <c r="I50" s="14"/>
      <c r="J50" s="14"/>
      <c r="K50" s="14"/>
      <c r="L50" s="14"/>
      <c r="M50" s="14"/>
    </row>
    <row r="51" spans="2:13" ht="12.75">
      <c r="B51" s="14"/>
      <c r="C51" s="14"/>
      <c r="D51" s="14"/>
      <c r="E51" s="14"/>
      <c r="F51" s="14"/>
      <c r="G51" s="14"/>
      <c r="H51" s="14"/>
      <c r="I51" s="14"/>
      <c r="J51" s="14"/>
      <c r="K51" s="14"/>
      <c r="L51" s="14"/>
      <c r="M51" s="14"/>
    </row>
    <row r="52" spans="2:13" ht="12.75">
      <c r="B52" s="14"/>
      <c r="C52" s="14"/>
      <c r="D52" s="14"/>
      <c r="E52" s="14"/>
      <c r="F52" s="14"/>
      <c r="G52" s="14"/>
      <c r="H52" s="14"/>
      <c r="I52" s="14"/>
      <c r="J52" s="14"/>
      <c r="K52" s="14"/>
      <c r="L52" s="14"/>
      <c r="M52" s="14"/>
    </row>
    <row r="53" spans="2:13" ht="12.75">
      <c r="B53" s="14"/>
      <c r="C53" s="14"/>
      <c r="D53" s="14"/>
      <c r="E53" s="14"/>
      <c r="F53" s="14"/>
      <c r="G53" s="14"/>
      <c r="H53" s="14"/>
      <c r="I53" s="14"/>
      <c r="J53" s="14"/>
      <c r="K53" s="14"/>
      <c r="L53" s="14"/>
      <c r="M53" s="14"/>
    </row>
    <row r="54" spans="2:13" ht="12.75">
      <c r="B54" s="14"/>
      <c r="C54" s="14"/>
      <c r="D54" s="14"/>
      <c r="E54" s="14"/>
      <c r="F54" s="14"/>
      <c r="G54" s="14"/>
      <c r="H54" s="14"/>
      <c r="I54" s="14"/>
      <c r="J54" s="14"/>
      <c r="K54" s="14"/>
      <c r="L54" s="14"/>
      <c r="M54" s="14"/>
    </row>
    <row r="55" spans="2:13" ht="12.75">
      <c r="B55" s="14"/>
      <c r="C55" s="14"/>
      <c r="D55" s="14"/>
      <c r="E55" s="14"/>
      <c r="F55" s="14"/>
      <c r="G55" s="14"/>
      <c r="H55" s="14"/>
      <c r="I55" s="14"/>
      <c r="J55" s="14"/>
      <c r="K55" s="14"/>
      <c r="L55" s="14"/>
      <c r="M55" s="14"/>
    </row>
    <row r="56" spans="2:13" ht="12.75">
      <c r="B56" s="14"/>
      <c r="C56" s="14"/>
      <c r="D56" s="14"/>
      <c r="E56" s="14"/>
      <c r="F56" s="14"/>
      <c r="G56" s="14"/>
      <c r="H56" s="14"/>
      <c r="I56" s="14"/>
      <c r="J56" s="14"/>
      <c r="K56" s="14"/>
      <c r="L56" s="14"/>
      <c r="M56" s="14"/>
    </row>
    <row r="57" spans="2:13" ht="12.75">
      <c r="B57" s="14"/>
      <c r="C57" s="14"/>
      <c r="D57" s="14"/>
      <c r="E57" s="14"/>
      <c r="F57" s="14"/>
      <c r="G57" s="14"/>
      <c r="H57" s="14"/>
      <c r="I57" s="14"/>
      <c r="J57" s="14"/>
      <c r="K57" s="14"/>
      <c r="L57" s="14"/>
      <c r="M57" s="14"/>
    </row>
    <row r="58" spans="2:13" ht="12.75">
      <c r="B58" s="14"/>
      <c r="C58" s="14"/>
      <c r="D58" s="14"/>
      <c r="E58" s="14"/>
      <c r="F58" s="14"/>
      <c r="G58" s="14"/>
      <c r="H58" s="14"/>
      <c r="I58" s="14"/>
      <c r="J58" s="14"/>
      <c r="K58" s="14"/>
      <c r="L58" s="14"/>
      <c r="M58" s="14"/>
    </row>
    <row r="59" spans="2:13" ht="12.75">
      <c r="B59" s="14"/>
      <c r="C59" s="14"/>
      <c r="D59" s="14"/>
      <c r="E59" s="14"/>
      <c r="F59" s="14"/>
      <c r="G59" s="14"/>
      <c r="H59" s="14"/>
      <c r="I59" s="14"/>
      <c r="J59" s="14"/>
      <c r="K59" s="14"/>
      <c r="L59" s="14"/>
      <c r="M59" s="14"/>
    </row>
    <row r="60" spans="2:13" ht="12.75">
      <c r="B60" s="14"/>
      <c r="C60" s="14"/>
      <c r="D60" s="14"/>
      <c r="E60" s="14"/>
      <c r="F60" s="14"/>
      <c r="G60" s="14"/>
      <c r="H60" s="14"/>
      <c r="I60" s="14"/>
      <c r="J60" s="14"/>
      <c r="K60" s="14"/>
      <c r="L60" s="14"/>
      <c r="M60" s="14"/>
    </row>
    <row r="61" spans="2:13" ht="12.75">
      <c r="B61" s="14"/>
      <c r="C61" s="14"/>
      <c r="D61" s="14"/>
      <c r="E61" s="14"/>
      <c r="F61" s="14"/>
      <c r="G61" s="14"/>
      <c r="H61" s="14"/>
      <c r="I61" s="14"/>
      <c r="J61" s="14"/>
      <c r="K61" s="14"/>
      <c r="L61" s="14"/>
      <c r="M61" s="14"/>
    </row>
    <row r="62" spans="2:13" ht="12.75">
      <c r="B62" s="14"/>
      <c r="C62" s="14"/>
      <c r="D62" s="14"/>
      <c r="E62" s="14"/>
      <c r="F62" s="14"/>
      <c r="G62" s="14"/>
      <c r="H62" s="14"/>
      <c r="I62" s="14"/>
      <c r="J62" s="14"/>
      <c r="K62" s="14"/>
      <c r="L62" s="14"/>
      <c r="M62" s="14"/>
    </row>
    <row r="63" spans="2:13" ht="12.75">
      <c r="B63" s="14"/>
      <c r="C63" s="14"/>
      <c r="D63" s="14"/>
      <c r="E63" s="14"/>
      <c r="F63" s="14"/>
      <c r="G63" s="14"/>
      <c r="H63" s="14"/>
      <c r="I63" s="14"/>
      <c r="J63" s="14"/>
      <c r="K63" s="14"/>
      <c r="L63" s="14"/>
      <c r="M63" s="14"/>
    </row>
    <row r="64" spans="2:13" ht="12.75">
      <c r="B64" s="14"/>
      <c r="C64" s="14"/>
      <c r="D64" s="14"/>
      <c r="E64" s="14"/>
      <c r="F64" s="14"/>
      <c r="G64" s="14"/>
      <c r="H64" s="14"/>
      <c r="I64" s="14"/>
      <c r="J64" s="14"/>
      <c r="K64" s="14"/>
      <c r="L64" s="14"/>
      <c r="M64" s="14"/>
    </row>
    <row r="65" spans="2:13" ht="12.75">
      <c r="B65" s="14"/>
      <c r="C65" s="14"/>
      <c r="D65" s="14"/>
      <c r="E65" s="14"/>
      <c r="F65" s="14"/>
      <c r="G65" s="14"/>
      <c r="H65" s="14"/>
      <c r="I65" s="14"/>
      <c r="J65" s="14"/>
      <c r="K65" s="14"/>
      <c r="L65" s="14"/>
      <c r="M65" s="14"/>
    </row>
    <row r="66" spans="2:13" ht="12.75">
      <c r="B66" s="14"/>
      <c r="C66" s="14"/>
      <c r="D66" s="14"/>
      <c r="E66" s="14"/>
      <c r="F66" s="14"/>
      <c r="G66" s="14"/>
      <c r="H66" s="14"/>
      <c r="I66" s="14"/>
      <c r="J66" s="14"/>
      <c r="K66" s="14"/>
      <c r="L66" s="14"/>
      <c r="M66" s="14"/>
    </row>
    <row r="67" spans="2:13" ht="12.75">
      <c r="B67" s="14"/>
      <c r="C67" s="14"/>
      <c r="D67" s="14"/>
      <c r="E67" s="14"/>
      <c r="F67" s="14"/>
      <c r="G67" s="14"/>
      <c r="H67" s="14"/>
      <c r="I67" s="14"/>
      <c r="J67" s="14"/>
      <c r="K67" s="14"/>
      <c r="L67" s="14"/>
      <c r="M67" s="14"/>
    </row>
    <row r="68" spans="2:13" ht="12.75">
      <c r="B68" s="14"/>
      <c r="C68" s="14"/>
      <c r="D68" s="14"/>
      <c r="E68" s="14"/>
      <c r="F68" s="14"/>
      <c r="G68" s="14"/>
      <c r="H68" s="14"/>
      <c r="I68" s="14"/>
      <c r="J68" s="14"/>
      <c r="K68" s="14"/>
      <c r="L68" s="14"/>
      <c r="M68" s="14"/>
    </row>
    <row r="69" spans="2:13" ht="12.75">
      <c r="B69" s="14"/>
      <c r="C69" s="14"/>
      <c r="D69" s="14"/>
      <c r="E69" s="14"/>
      <c r="F69" s="14"/>
      <c r="G69" s="14"/>
      <c r="H69" s="14"/>
      <c r="I69" s="14"/>
      <c r="J69" s="14"/>
      <c r="K69" s="14"/>
      <c r="L69" s="14"/>
      <c r="M69" s="14"/>
    </row>
    <row r="70" spans="2:13" ht="12.75">
      <c r="B70" s="14"/>
      <c r="C70" s="14"/>
      <c r="D70" s="14"/>
      <c r="E70" s="14"/>
      <c r="F70" s="14"/>
      <c r="G70" s="14"/>
      <c r="H70" s="14"/>
      <c r="I70" s="14"/>
      <c r="J70" s="14"/>
      <c r="K70" s="14"/>
      <c r="L70" s="14"/>
      <c r="M70" s="14"/>
    </row>
    <row r="71" spans="2:13" ht="12.75">
      <c r="B71" s="14"/>
      <c r="C71" s="14"/>
      <c r="D71" s="14"/>
      <c r="E71" s="14"/>
      <c r="F71" s="14"/>
      <c r="G71" s="14"/>
      <c r="H71" s="14"/>
      <c r="I71" s="14"/>
      <c r="J71" s="14"/>
      <c r="K71" s="14"/>
      <c r="L71" s="14"/>
      <c r="M71" s="14"/>
    </row>
    <row r="72" spans="2:13" ht="12.75">
      <c r="B72" s="14"/>
      <c r="C72" s="14"/>
      <c r="D72" s="14"/>
      <c r="E72" s="14"/>
      <c r="F72" s="14"/>
      <c r="G72" s="14"/>
      <c r="H72" s="14"/>
      <c r="I72" s="14"/>
      <c r="J72" s="14"/>
      <c r="K72" s="14"/>
      <c r="L72" s="14"/>
      <c r="M72" s="14"/>
    </row>
    <row r="73" spans="2:13" ht="12.75">
      <c r="B73" s="14"/>
      <c r="C73" s="14"/>
      <c r="D73" s="14"/>
      <c r="E73" s="14"/>
      <c r="F73" s="14"/>
      <c r="G73" s="14"/>
      <c r="H73" s="14"/>
      <c r="I73" s="14"/>
      <c r="J73" s="14"/>
      <c r="K73" s="14"/>
      <c r="L73" s="14"/>
      <c r="M73" s="14"/>
    </row>
    <row r="74" spans="2:13" ht="12.75">
      <c r="B74" s="14"/>
      <c r="C74" s="14"/>
      <c r="D74" s="14"/>
      <c r="E74" s="14"/>
      <c r="F74" s="14"/>
      <c r="G74" s="14"/>
      <c r="H74" s="14"/>
      <c r="I74" s="14"/>
      <c r="J74" s="14"/>
      <c r="K74" s="14"/>
      <c r="L74" s="14"/>
      <c r="M74" s="14"/>
    </row>
    <row r="75" spans="2:13" ht="12.75">
      <c r="B75" s="14"/>
      <c r="C75" s="14"/>
      <c r="D75" s="14"/>
      <c r="E75" s="14"/>
      <c r="F75" s="14"/>
      <c r="G75" s="14"/>
      <c r="H75" s="14"/>
      <c r="I75" s="14"/>
      <c r="J75" s="14"/>
      <c r="K75" s="14"/>
      <c r="L75" s="14"/>
      <c r="M75" s="14"/>
    </row>
    <row r="76" spans="2:13" ht="12.75">
      <c r="B76" s="14"/>
      <c r="C76" s="14"/>
      <c r="D76" s="14"/>
      <c r="E76" s="14"/>
      <c r="F76" s="14"/>
      <c r="G76" s="14"/>
      <c r="H76" s="14"/>
      <c r="I76" s="14"/>
      <c r="J76" s="14"/>
      <c r="K76" s="14"/>
      <c r="L76" s="14"/>
      <c r="M76" s="14"/>
    </row>
    <row r="77" spans="2:13" ht="12.75">
      <c r="B77" s="14"/>
      <c r="C77" s="14"/>
      <c r="D77" s="14"/>
      <c r="E77" s="14"/>
      <c r="F77" s="14"/>
      <c r="G77" s="14"/>
      <c r="H77" s="14"/>
      <c r="I77" s="14"/>
      <c r="J77" s="14"/>
      <c r="K77" s="14"/>
      <c r="L77" s="14"/>
      <c r="M77" s="14"/>
    </row>
    <row r="78" spans="2:13" ht="12.75">
      <c r="B78" s="14"/>
      <c r="C78" s="14"/>
      <c r="D78" s="14"/>
      <c r="E78" s="14"/>
      <c r="F78" s="14"/>
      <c r="G78" s="14"/>
      <c r="H78" s="14"/>
      <c r="I78" s="14"/>
      <c r="J78" s="14"/>
      <c r="K78" s="14"/>
      <c r="L78" s="14"/>
      <c r="M78" s="14"/>
    </row>
    <row r="79" spans="2:13" ht="12.75">
      <c r="B79" s="14"/>
      <c r="C79" s="14"/>
      <c r="D79" s="14"/>
      <c r="E79" s="14"/>
      <c r="F79" s="14"/>
      <c r="G79" s="14"/>
      <c r="H79" s="14"/>
      <c r="I79" s="14"/>
      <c r="J79" s="14"/>
      <c r="K79" s="14"/>
      <c r="L79" s="14"/>
      <c r="M79" s="14"/>
    </row>
    <row r="80" spans="2:13" ht="12.75">
      <c r="B80" s="14"/>
      <c r="C80" s="14"/>
      <c r="D80" s="14"/>
      <c r="E80" s="14"/>
      <c r="F80" s="14"/>
      <c r="G80" s="14"/>
      <c r="H80" s="14"/>
      <c r="I80" s="14"/>
      <c r="J80" s="14"/>
      <c r="K80" s="14"/>
      <c r="L80" s="14"/>
      <c r="M80" s="14"/>
    </row>
    <row r="81" spans="2:13" ht="12.75">
      <c r="B81" s="14"/>
      <c r="C81" s="14"/>
      <c r="D81" s="14"/>
      <c r="E81" s="14"/>
      <c r="F81" s="14"/>
      <c r="G81" s="14"/>
      <c r="H81" s="14"/>
      <c r="I81" s="14"/>
      <c r="J81" s="14"/>
      <c r="K81" s="14"/>
      <c r="L81" s="14"/>
      <c r="M81" s="14"/>
    </row>
    <row r="82" spans="2:13" ht="12.75">
      <c r="B82" s="14"/>
      <c r="C82" s="14"/>
      <c r="D82" s="14"/>
      <c r="E82" s="14"/>
      <c r="F82" s="14"/>
      <c r="G82" s="14"/>
      <c r="H82" s="14"/>
      <c r="I82" s="14"/>
      <c r="J82" s="14"/>
      <c r="K82" s="14"/>
      <c r="L82" s="14"/>
      <c r="M82" s="14"/>
    </row>
    <row r="83" spans="2:13" ht="12.75">
      <c r="B83" s="14"/>
      <c r="C83" s="14"/>
      <c r="D83" s="14"/>
      <c r="E83" s="14"/>
      <c r="F83" s="14"/>
      <c r="G83" s="14"/>
      <c r="H83" s="14"/>
      <c r="I83" s="14"/>
      <c r="J83" s="14"/>
      <c r="K83" s="14"/>
      <c r="L83" s="14"/>
      <c r="M83" s="14"/>
    </row>
    <row r="84" spans="2:13" ht="12.75">
      <c r="B84" s="14"/>
      <c r="C84" s="14"/>
      <c r="D84" s="14"/>
      <c r="E84" s="14"/>
      <c r="F84" s="14"/>
      <c r="G84" s="14"/>
      <c r="H84" s="14"/>
      <c r="I84" s="14"/>
      <c r="J84" s="14"/>
      <c r="K84" s="14"/>
      <c r="L84" s="14"/>
      <c r="M84" s="14"/>
    </row>
    <row r="85" spans="2:13" ht="12.75">
      <c r="B85" s="14"/>
      <c r="C85" s="14"/>
      <c r="D85" s="14"/>
      <c r="E85" s="14"/>
      <c r="F85" s="14"/>
      <c r="G85" s="14"/>
      <c r="H85" s="14"/>
      <c r="I85" s="14"/>
      <c r="J85" s="14"/>
      <c r="K85" s="14"/>
      <c r="L85" s="14"/>
      <c r="M85" s="14"/>
    </row>
    <row r="86" spans="2:13" ht="12.75">
      <c r="B86" s="14"/>
      <c r="C86" s="14"/>
      <c r="D86" s="14"/>
      <c r="E86" s="14"/>
      <c r="F86" s="14"/>
      <c r="G86" s="14"/>
      <c r="H86" s="14"/>
      <c r="I86" s="14"/>
      <c r="J86" s="14"/>
      <c r="K86" s="14"/>
      <c r="L86" s="14"/>
      <c r="M86" s="14"/>
    </row>
    <row r="87" spans="2:13" ht="12.75">
      <c r="B87" s="14"/>
      <c r="C87" s="14"/>
      <c r="D87" s="14"/>
      <c r="E87" s="14"/>
      <c r="F87" s="14"/>
      <c r="G87" s="14"/>
      <c r="H87" s="14"/>
      <c r="I87" s="14"/>
      <c r="J87" s="14"/>
      <c r="K87" s="14"/>
      <c r="L87" s="14"/>
      <c r="M87" s="14"/>
    </row>
    <row r="88" spans="2:13" ht="12.75">
      <c r="B88" s="14"/>
      <c r="C88" s="14"/>
      <c r="D88" s="14"/>
      <c r="E88" s="14"/>
      <c r="F88" s="14"/>
      <c r="G88" s="14"/>
      <c r="H88" s="14"/>
      <c r="I88" s="14"/>
      <c r="J88" s="14"/>
      <c r="K88" s="14"/>
      <c r="L88" s="14"/>
      <c r="M88" s="14"/>
    </row>
    <row r="89" spans="2:13" ht="12.75">
      <c r="B89" s="14"/>
      <c r="C89" s="14"/>
      <c r="D89" s="14"/>
      <c r="E89" s="14"/>
      <c r="F89" s="14"/>
      <c r="G89" s="14"/>
      <c r="H89" s="14"/>
      <c r="I89" s="14"/>
      <c r="J89" s="14"/>
      <c r="K89" s="14"/>
      <c r="L89" s="14"/>
      <c r="M89" s="14"/>
    </row>
    <row r="90" spans="2:13" ht="12.75">
      <c r="B90" s="14"/>
      <c r="C90" s="14"/>
      <c r="D90" s="14"/>
      <c r="E90" s="14"/>
      <c r="F90" s="14"/>
      <c r="G90" s="14"/>
      <c r="H90" s="14"/>
      <c r="I90" s="14"/>
      <c r="J90" s="14"/>
      <c r="K90" s="14"/>
      <c r="L90" s="14"/>
      <c r="M90" s="14"/>
    </row>
    <row r="91" spans="2:13" ht="12.75">
      <c r="B91" s="14"/>
      <c r="C91" s="14"/>
      <c r="D91" s="14"/>
      <c r="E91" s="14"/>
      <c r="F91" s="14"/>
      <c r="G91" s="14"/>
      <c r="H91" s="14"/>
      <c r="I91" s="14"/>
      <c r="J91" s="14"/>
      <c r="K91" s="14"/>
      <c r="L91" s="14"/>
      <c r="M91" s="14"/>
    </row>
    <row r="92" spans="2:13" ht="12.75">
      <c r="B92" s="14"/>
      <c r="C92" s="14"/>
      <c r="D92" s="14"/>
      <c r="E92" s="14"/>
      <c r="F92" s="14"/>
      <c r="G92" s="14"/>
      <c r="H92" s="14"/>
      <c r="I92" s="14"/>
      <c r="J92" s="14"/>
      <c r="K92" s="14"/>
      <c r="L92" s="14"/>
      <c r="M92" s="14"/>
    </row>
    <row r="93" spans="2:13" ht="12.75">
      <c r="B93" s="14"/>
      <c r="C93" s="14"/>
      <c r="D93" s="14"/>
      <c r="E93" s="14"/>
      <c r="F93" s="14"/>
      <c r="G93" s="14"/>
      <c r="H93" s="14"/>
      <c r="I93" s="14"/>
      <c r="J93" s="14"/>
      <c r="K93" s="14"/>
      <c r="L93" s="14"/>
      <c r="M93" s="14"/>
    </row>
    <row r="94" spans="2:13" ht="12.75">
      <c r="B94" s="14"/>
      <c r="C94" s="14"/>
      <c r="D94" s="14"/>
      <c r="E94" s="14"/>
      <c r="F94" s="14"/>
      <c r="G94" s="14"/>
      <c r="H94" s="14"/>
      <c r="I94" s="14"/>
      <c r="J94" s="14"/>
      <c r="K94" s="14"/>
      <c r="L94" s="14"/>
      <c r="M94" s="14"/>
    </row>
    <row r="95" spans="2:13" ht="12.75">
      <c r="B95" s="14"/>
      <c r="C95" s="14"/>
      <c r="D95" s="14"/>
      <c r="E95" s="14"/>
      <c r="F95" s="14"/>
      <c r="G95" s="14"/>
      <c r="H95" s="14"/>
      <c r="I95" s="14"/>
      <c r="J95" s="14"/>
      <c r="K95" s="14"/>
      <c r="L95" s="14"/>
      <c r="M95" s="14"/>
    </row>
    <row r="96" spans="2:13" ht="12.75">
      <c r="B96" s="14"/>
      <c r="C96" s="14"/>
      <c r="D96" s="14"/>
      <c r="E96" s="14"/>
      <c r="F96" s="14"/>
      <c r="G96" s="14"/>
      <c r="H96" s="14"/>
      <c r="I96" s="14"/>
      <c r="J96" s="14"/>
      <c r="K96" s="14"/>
      <c r="L96" s="14"/>
      <c r="M96" s="14"/>
    </row>
    <row r="97" spans="2:13" ht="12.75">
      <c r="B97" s="14"/>
      <c r="C97" s="14"/>
      <c r="D97" s="14"/>
      <c r="E97" s="14"/>
      <c r="F97" s="14"/>
      <c r="G97" s="14"/>
      <c r="H97" s="14"/>
      <c r="I97" s="14"/>
      <c r="J97" s="14"/>
      <c r="K97" s="14"/>
      <c r="L97" s="14"/>
      <c r="M97" s="14"/>
    </row>
    <row r="98" spans="2:13" ht="12.75">
      <c r="B98" s="14"/>
      <c r="C98" s="14"/>
      <c r="D98" s="14"/>
      <c r="E98" s="14"/>
      <c r="F98" s="14"/>
      <c r="G98" s="14"/>
      <c r="H98" s="14"/>
      <c r="I98" s="14"/>
      <c r="J98" s="14"/>
      <c r="K98" s="14"/>
      <c r="L98" s="14"/>
      <c r="M98" s="14"/>
    </row>
    <row r="99" spans="2:13" ht="12.75">
      <c r="B99" s="14"/>
      <c r="C99" s="14"/>
      <c r="D99" s="14"/>
      <c r="E99" s="14"/>
      <c r="F99" s="14"/>
      <c r="G99" s="14"/>
      <c r="H99" s="14"/>
      <c r="I99" s="14"/>
      <c r="J99" s="14"/>
      <c r="K99" s="14"/>
      <c r="L99" s="14"/>
      <c r="M99" s="14"/>
    </row>
    <row r="100" spans="2:13" ht="12.75">
      <c r="B100" s="14"/>
      <c r="C100" s="14"/>
      <c r="D100" s="14"/>
      <c r="E100" s="14"/>
      <c r="F100" s="14"/>
      <c r="G100" s="14"/>
      <c r="H100" s="14"/>
      <c r="I100" s="14"/>
      <c r="J100" s="14"/>
      <c r="K100" s="14"/>
      <c r="L100" s="14"/>
      <c r="M100" s="14"/>
    </row>
    <row r="101" spans="2:13" ht="12.75">
      <c r="B101" s="14"/>
      <c r="C101" s="14"/>
      <c r="D101" s="14"/>
      <c r="E101" s="14"/>
      <c r="F101" s="14"/>
      <c r="G101" s="14"/>
      <c r="H101" s="14"/>
      <c r="I101" s="14"/>
      <c r="J101" s="14"/>
      <c r="K101" s="14"/>
      <c r="L101" s="14"/>
      <c r="M101" s="14"/>
    </row>
    <row r="102" spans="2:13" ht="12.75">
      <c r="B102" s="14"/>
      <c r="C102" s="14"/>
      <c r="D102" s="14"/>
      <c r="E102" s="14"/>
      <c r="F102" s="14"/>
      <c r="G102" s="14"/>
      <c r="H102" s="14"/>
      <c r="I102" s="14"/>
      <c r="J102" s="14"/>
      <c r="K102" s="14"/>
      <c r="L102" s="14"/>
      <c r="M102" s="14"/>
    </row>
    <row r="103" spans="2:13" ht="12.75">
      <c r="B103" s="14"/>
      <c r="C103" s="14"/>
      <c r="D103" s="14"/>
      <c r="E103" s="14"/>
      <c r="F103" s="14"/>
      <c r="G103" s="14"/>
      <c r="H103" s="14"/>
      <c r="I103" s="14"/>
      <c r="J103" s="14"/>
      <c r="K103" s="14"/>
      <c r="L103" s="14"/>
      <c r="M103" s="14"/>
    </row>
    <row r="104" spans="2:13" ht="12.75">
      <c r="B104" s="14"/>
      <c r="C104" s="14"/>
      <c r="D104" s="14"/>
      <c r="E104" s="14"/>
      <c r="F104" s="14"/>
      <c r="G104" s="14"/>
      <c r="H104" s="14"/>
      <c r="I104" s="14"/>
      <c r="J104" s="14"/>
      <c r="K104" s="14"/>
      <c r="L104" s="14"/>
      <c r="M104" s="14"/>
    </row>
    <row r="105" spans="2:13" ht="12.75">
      <c r="B105" s="14"/>
      <c r="C105" s="14"/>
      <c r="D105" s="14"/>
      <c r="E105" s="14"/>
      <c r="F105" s="14"/>
      <c r="G105" s="14"/>
      <c r="H105" s="14"/>
      <c r="I105" s="14"/>
      <c r="J105" s="14"/>
      <c r="K105" s="14"/>
      <c r="L105" s="14"/>
      <c r="M105" s="14"/>
    </row>
    <row r="106" spans="2:13" ht="12.75">
      <c r="B106" s="14"/>
      <c r="C106" s="14"/>
      <c r="D106" s="14"/>
      <c r="E106" s="14"/>
      <c r="F106" s="14"/>
      <c r="G106" s="14"/>
      <c r="H106" s="14"/>
      <c r="I106" s="14"/>
      <c r="J106" s="14"/>
      <c r="K106" s="14"/>
      <c r="L106" s="14"/>
      <c r="M106" s="14"/>
    </row>
    <row r="107" spans="2:13" ht="12.75">
      <c r="B107" s="14"/>
      <c r="C107" s="14"/>
      <c r="D107" s="14"/>
      <c r="E107" s="14"/>
      <c r="F107" s="14"/>
      <c r="G107" s="14"/>
      <c r="H107" s="14"/>
      <c r="I107" s="14"/>
      <c r="J107" s="14"/>
      <c r="K107" s="14"/>
      <c r="L107" s="14"/>
      <c r="M107" s="14"/>
    </row>
    <row r="108" spans="2:13" ht="12.75">
      <c r="B108" s="14"/>
      <c r="C108" s="14"/>
      <c r="D108" s="14"/>
      <c r="E108" s="14"/>
      <c r="F108" s="14"/>
      <c r="G108" s="14"/>
      <c r="H108" s="14"/>
      <c r="I108" s="14"/>
      <c r="J108" s="14"/>
      <c r="K108" s="14"/>
      <c r="L108" s="14"/>
      <c r="M108" s="14"/>
    </row>
    <row r="109" spans="2:13" ht="12.75">
      <c r="B109" s="14"/>
      <c r="C109" s="14"/>
      <c r="D109" s="14"/>
      <c r="E109" s="14"/>
      <c r="F109" s="14"/>
      <c r="G109" s="14"/>
      <c r="H109" s="14"/>
      <c r="I109" s="14"/>
      <c r="J109" s="14"/>
      <c r="K109" s="14"/>
      <c r="L109" s="14"/>
      <c r="M109" s="14"/>
    </row>
    <row r="110" spans="2:13" ht="12.75">
      <c r="B110" s="14"/>
      <c r="C110" s="14"/>
      <c r="D110" s="14"/>
      <c r="E110" s="14"/>
      <c r="F110" s="14"/>
      <c r="G110" s="14"/>
      <c r="H110" s="14"/>
      <c r="I110" s="14"/>
      <c r="J110" s="14"/>
      <c r="K110" s="14"/>
      <c r="L110" s="14"/>
      <c r="M110" s="14"/>
    </row>
    <row r="111" spans="2:13" ht="12.75">
      <c r="B111" s="14"/>
      <c r="C111" s="14"/>
      <c r="D111" s="14"/>
      <c r="E111" s="14"/>
      <c r="F111" s="14"/>
      <c r="G111" s="14"/>
      <c r="H111" s="14"/>
      <c r="I111" s="14"/>
      <c r="J111" s="14"/>
      <c r="K111" s="14"/>
      <c r="L111" s="14"/>
      <c r="M111" s="14"/>
    </row>
    <row r="112" spans="2:13" ht="12.75">
      <c r="B112" s="14"/>
      <c r="C112" s="14"/>
      <c r="D112" s="14"/>
      <c r="E112" s="14"/>
      <c r="F112" s="14"/>
      <c r="G112" s="14"/>
      <c r="H112" s="14"/>
      <c r="I112" s="14"/>
      <c r="J112" s="14"/>
      <c r="K112" s="14"/>
      <c r="L112" s="14"/>
      <c r="M112" s="14"/>
    </row>
    <row r="113" spans="2:13" ht="12.75">
      <c r="B113" s="14"/>
      <c r="C113" s="14"/>
      <c r="D113" s="14"/>
      <c r="E113" s="14"/>
      <c r="F113" s="14"/>
      <c r="G113" s="14"/>
      <c r="H113" s="14"/>
      <c r="I113" s="14"/>
      <c r="J113" s="14"/>
      <c r="K113" s="14"/>
      <c r="L113" s="14"/>
      <c r="M113" s="14"/>
    </row>
    <row r="114" spans="2:13" ht="12.75">
      <c r="B114" s="14"/>
      <c r="C114" s="14"/>
      <c r="D114" s="14"/>
      <c r="E114" s="14"/>
      <c r="F114" s="14"/>
      <c r="G114" s="14"/>
      <c r="H114" s="14"/>
      <c r="I114" s="14"/>
      <c r="J114" s="14"/>
      <c r="K114" s="14"/>
      <c r="L114" s="14"/>
      <c r="M114" s="14"/>
    </row>
    <row r="115" spans="2:13" ht="12.75">
      <c r="B115" s="14"/>
      <c r="C115" s="14"/>
      <c r="D115" s="14"/>
      <c r="E115" s="14"/>
      <c r="F115" s="14"/>
      <c r="G115" s="14"/>
      <c r="H115" s="14"/>
      <c r="I115" s="14"/>
      <c r="J115" s="14"/>
      <c r="K115" s="14"/>
      <c r="L115" s="14"/>
      <c r="M115" s="14"/>
    </row>
    <row r="116" spans="2:13" ht="12.75">
      <c r="B116" s="14"/>
      <c r="C116" s="14"/>
      <c r="D116" s="14"/>
      <c r="E116" s="14"/>
      <c r="F116" s="14"/>
      <c r="G116" s="14"/>
      <c r="H116" s="14"/>
      <c r="I116" s="14"/>
      <c r="J116" s="14"/>
      <c r="K116" s="14"/>
      <c r="L116" s="14"/>
      <c r="M116" s="14"/>
    </row>
    <row r="117" spans="2:13" ht="12.75">
      <c r="B117" s="14"/>
      <c r="C117" s="14"/>
      <c r="D117" s="14"/>
      <c r="E117" s="14"/>
      <c r="F117" s="14"/>
      <c r="G117" s="14"/>
      <c r="H117" s="14"/>
      <c r="I117" s="14"/>
      <c r="J117" s="14"/>
      <c r="K117" s="14"/>
      <c r="L117" s="14"/>
      <c r="M117" s="14"/>
    </row>
    <row r="118" spans="2:13" ht="12.75">
      <c r="B118" s="14"/>
      <c r="C118" s="14"/>
      <c r="D118" s="14"/>
      <c r="E118" s="14"/>
      <c r="F118" s="14"/>
      <c r="G118" s="14"/>
      <c r="H118" s="14"/>
      <c r="I118" s="14"/>
      <c r="J118" s="14"/>
      <c r="K118" s="14"/>
      <c r="L118" s="14"/>
      <c r="M118" s="14"/>
    </row>
    <row r="119" spans="2:13" ht="12.75">
      <c r="B119" s="14"/>
      <c r="C119" s="14"/>
      <c r="D119" s="14"/>
      <c r="E119" s="14"/>
      <c r="F119" s="14"/>
      <c r="G119" s="14"/>
      <c r="H119" s="14"/>
      <c r="I119" s="14"/>
      <c r="J119" s="14"/>
      <c r="K119" s="14"/>
      <c r="L119" s="14"/>
      <c r="M119" s="14"/>
    </row>
    <row r="120" spans="2:13" ht="12.75">
      <c r="B120" s="14"/>
      <c r="C120" s="14"/>
      <c r="D120" s="14"/>
      <c r="E120" s="14"/>
      <c r="F120" s="14"/>
      <c r="G120" s="14"/>
      <c r="H120" s="14"/>
      <c r="I120" s="14"/>
      <c r="J120" s="14"/>
      <c r="K120" s="14"/>
      <c r="L120" s="14"/>
      <c r="M120" s="14"/>
    </row>
    <row r="121" spans="2:13" ht="12.75">
      <c r="B121" s="14"/>
      <c r="C121" s="14"/>
      <c r="D121" s="14"/>
      <c r="E121" s="14"/>
      <c r="F121" s="14"/>
      <c r="G121" s="14"/>
      <c r="H121" s="14"/>
      <c r="I121" s="14"/>
      <c r="J121" s="14"/>
      <c r="K121" s="14"/>
      <c r="L121" s="14"/>
      <c r="M121" s="14"/>
    </row>
    <row r="122" spans="2:13" ht="12.75">
      <c r="B122" s="14"/>
      <c r="C122" s="14"/>
      <c r="D122" s="14"/>
      <c r="E122" s="14"/>
      <c r="F122" s="14"/>
      <c r="G122" s="14"/>
      <c r="H122" s="14"/>
      <c r="I122" s="14"/>
      <c r="J122" s="14"/>
      <c r="K122" s="14"/>
      <c r="L122" s="14"/>
      <c r="M122" s="14"/>
    </row>
    <row r="123" spans="2:13" ht="12.75">
      <c r="B123" s="14"/>
      <c r="C123" s="14"/>
      <c r="D123" s="14"/>
      <c r="E123" s="14"/>
      <c r="F123" s="14"/>
      <c r="G123" s="14"/>
      <c r="H123" s="14"/>
      <c r="I123" s="14"/>
      <c r="J123" s="14"/>
      <c r="K123" s="14"/>
      <c r="L123" s="14"/>
      <c r="M123" s="14"/>
    </row>
    <row r="124" spans="2:13" ht="12.75">
      <c r="B124" s="14"/>
      <c r="C124" s="14"/>
      <c r="D124" s="14"/>
      <c r="E124" s="14"/>
      <c r="F124" s="14"/>
      <c r="G124" s="14"/>
      <c r="H124" s="14"/>
      <c r="I124" s="14"/>
      <c r="J124" s="14"/>
      <c r="K124" s="14"/>
      <c r="L124" s="14"/>
      <c r="M124" s="14"/>
    </row>
    <row r="125" spans="2:13" ht="12.75">
      <c r="B125" s="14"/>
      <c r="C125" s="14"/>
      <c r="D125" s="14"/>
      <c r="E125" s="14"/>
      <c r="F125" s="14"/>
      <c r="G125" s="14"/>
      <c r="H125" s="14"/>
      <c r="I125" s="14"/>
      <c r="J125" s="14"/>
      <c r="K125" s="14"/>
      <c r="L125" s="14"/>
      <c r="M125" s="14"/>
    </row>
    <row r="126" spans="2:13" ht="12.75">
      <c r="B126" s="14"/>
      <c r="C126" s="14"/>
      <c r="D126" s="14"/>
      <c r="E126" s="14"/>
      <c r="F126" s="14"/>
      <c r="G126" s="14"/>
      <c r="H126" s="14"/>
      <c r="I126" s="14"/>
      <c r="J126" s="14"/>
      <c r="K126" s="14"/>
      <c r="L126" s="14"/>
      <c r="M126" s="14"/>
    </row>
    <row r="127" spans="2:13" ht="12.75">
      <c r="B127" s="14"/>
      <c r="C127" s="14"/>
      <c r="D127" s="14"/>
      <c r="E127" s="14"/>
      <c r="F127" s="14"/>
      <c r="G127" s="14"/>
      <c r="H127" s="14"/>
      <c r="I127" s="14"/>
      <c r="J127" s="14"/>
      <c r="K127" s="14"/>
      <c r="L127" s="14"/>
      <c r="M127" s="14"/>
    </row>
    <row r="128" spans="2:13" ht="12.75">
      <c r="B128" s="14"/>
      <c r="C128" s="14"/>
      <c r="D128" s="14"/>
      <c r="E128" s="14"/>
      <c r="F128" s="14"/>
      <c r="G128" s="14"/>
      <c r="H128" s="14"/>
      <c r="I128" s="14"/>
      <c r="J128" s="14"/>
      <c r="K128" s="14"/>
      <c r="L128" s="14"/>
      <c r="M128" s="14"/>
    </row>
    <row r="129" spans="2:13" ht="12.75">
      <c r="B129" s="14"/>
      <c r="C129" s="14"/>
      <c r="D129" s="14"/>
      <c r="E129" s="14"/>
      <c r="F129" s="14"/>
      <c r="G129" s="14"/>
      <c r="H129" s="14"/>
      <c r="I129" s="14"/>
      <c r="J129" s="14"/>
      <c r="K129" s="14"/>
      <c r="L129" s="14"/>
      <c r="M129" s="14"/>
    </row>
    <row r="130" spans="2:13" ht="12.75">
      <c r="B130" s="14"/>
      <c r="C130" s="14"/>
      <c r="D130" s="14"/>
      <c r="E130" s="14"/>
      <c r="F130" s="14"/>
      <c r="G130" s="14"/>
      <c r="H130" s="14"/>
      <c r="I130" s="14"/>
      <c r="J130" s="14"/>
      <c r="K130" s="14"/>
      <c r="L130" s="14"/>
      <c r="M130" s="14"/>
    </row>
    <row r="131" spans="2:13" ht="12.75">
      <c r="B131" s="14"/>
      <c r="C131" s="14"/>
      <c r="D131" s="14"/>
      <c r="E131" s="14"/>
      <c r="F131" s="14"/>
      <c r="G131" s="14"/>
      <c r="H131" s="14"/>
      <c r="I131" s="14"/>
      <c r="J131" s="14"/>
      <c r="K131" s="14"/>
      <c r="L131" s="14"/>
      <c r="M131" s="14"/>
    </row>
    <row r="132" spans="2:13" ht="12.75">
      <c r="B132" s="14"/>
      <c r="C132" s="14"/>
      <c r="D132" s="14"/>
      <c r="E132" s="14"/>
      <c r="F132" s="14"/>
      <c r="G132" s="14"/>
      <c r="H132" s="14"/>
      <c r="I132" s="14"/>
      <c r="J132" s="14"/>
      <c r="K132" s="14"/>
      <c r="L132" s="14"/>
      <c r="M132" s="14"/>
    </row>
    <row r="133" spans="2:13" ht="12.75">
      <c r="B133" s="14"/>
      <c r="C133" s="14"/>
      <c r="D133" s="14"/>
      <c r="E133" s="14"/>
      <c r="F133" s="14"/>
      <c r="G133" s="14"/>
      <c r="H133" s="14"/>
      <c r="I133" s="14"/>
      <c r="J133" s="14"/>
      <c r="K133" s="14"/>
      <c r="L133" s="14"/>
      <c r="M133" s="14"/>
    </row>
    <row r="134" spans="2:13" ht="12.75">
      <c r="B134" s="14"/>
      <c r="C134" s="14"/>
      <c r="D134" s="14"/>
      <c r="E134" s="14"/>
      <c r="F134" s="14"/>
      <c r="G134" s="14"/>
      <c r="H134" s="14"/>
      <c r="I134" s="14"/>
      <c r="J134" s="14"/>
      <c r="K134" s="14"/>
      <c r="L134" s="14"/>
      <c r="M134" s="14"/>
    </row>
    <row r="135" spans="2:13" ht="12.75">
      <c r="B135" s="14"/>
      <c r="C135" s="14"/>
      <c r="D135" s="14"/>
      <c r="E135" s="14"/>
      <c r="F135" s="14"/>
      <c r="G135" s="14"/>
      <c r="H135" s="14"/>
      <c r="I135" s="14"/>
      <c r="J135" s="14"/>
      <c r="K135" s="14"/>
      <c r="L135" s="14"/>
      <c r="M135" s="14"/>
    </row>
    <row r="136" spans="2:13" ht="12.75">
      <c r="B136" s="14"/>
      <c r="C136" s="14"/>
      <c r="D136" s="14"/>
      <c r="E136" s="14"/>
      <c r="F136" s="14"/>
      <c r="G136" s="14"/>
      <c r="H136" s="14"/>
      <c r="I136" s="14"/>
      <c r="J136" s="14"/>
      <c r="K136" s="14"/>
      <c r="L136" s="14"/>
      <c r="M136" s="14"/>
    </row>
    <row r="137" spans="2:13" ht="12.75">
      <c r="B137" s="14"/>
      <c r="C137" s="14"/>
      <c r="D137" s="14"/>
      <c r="E137" s="14"/>
      <c r="F137" s="14"/>
      <c r="G137" s="14"/>
      <c r="H137" s="14"/>
      <c r="I137" s="14"/>
      <c r="J137" s="14"/>
      <c r="K137" s="14"/>
      <c r="L137" s="14"/>
      <c r="M137" s="14"/>
    </row>
    <row r="138" spans="2:13" ht="12.75">
      <c r="B138" s="14"/>
      <c r="C138" s="14"/>
      <c r="D138" s="14"/>
      <c r="E138" s="14"/>
      <c r="F138" s="14"/>
      <c r="G138" s="14"/>
      <c r="H138" s="14"/>
      <c r="I138" s="14"/>
      <c r="J138" s="14"/>
      <c r="K138" s="14"/>
      <c r="L138" s="14"/>
      <c r="M138" s="14"/>
    </row>
    <row r="139" spans="2:13" ht="12.75">
      <c r="B139" s="14"/>
      <c r="C139" s="14"/>
      <c r="D139" s="14"/>
      <c r="E139" s="14"/>
      <c r="F139" s="14"/>
      <c r="G139" s="14"/>
      <c r="H139" s="14"/>
      <c r="I139" s="14"/>
      <c r="J139" s="14"/>
      <c r="K139" s="14"/>
      <c r="L139" s="14"/>
      <c r="M139" s="14"/>
    </row>
    <row r="140" spans="2:13" ht="12.75">
      <c r="B140" s="14"/>
      <c r="C140" s="14"/>
      <c r="D140" s="14"/>
      <c r="E140" s="14"/>
      <c r="F140" s="14"/>
      <c r="G140" s="14"/>
      <c r="H140" s="14"/>
      <c r="I140" s="14"/>
      <c r="J140" s="14"/>
      <c r="K140" s="14"/>
      <c r="L140" s="14"/>
      <c r="M140" s="14"/>
    </row>
    <row r="141" spans="2:13" ht="12.75">
      <c r="B141" s="14"/>
      <c r="C141" s="14"/>
      <c r="D141" s="14"/>
      <c r="E141" s="14"/>
      <c r="F141" s="14"/>
      <c r="G141" s="14"/>
      <c r="H141" s="14"/>
      <c r="I141" s="14"/>
      <c r="J141" s="14"/>
      <c r="K141" s="14"/>
      <c r="L141" s="14"/>
      <c r="M141" s="14"/>
    </row>
    <row r="142" spans="2:13" ht="12.75">
      <c r="B142" s="14"/>
      <c r="C142" s="14"/>
      <c r="D142" s="14"/>
      <c r="E142" s="14"/>
      <c r="F142" s="14"/>
      <c r="G142" s="14"/>
      <c r="H142" s="14"/>
      <c r="I142" s="14"/>
      <c r="J142" s="14"/>
      <c r="K142" s="14"/>
      <c r="L142" s="14"/>
      <c r="M142" s="14"/>
    </row>
    <row r="143" spans="2:13" ht="12.75">
      <c r="B143" s="14"/>
      <c r="C143" s="14"/>
      <c r="D143" s="14"/>
      <c r="E143" s="14"/>
      <c r="F143" s="14"/>
      <c r="G143" s="14"/>
      <c r="H143" s="14"/>
      <c r="I143" s="14"/>
      <c r="J143" s="14"/>
      <c r="K143" s="14"/>
      <c r="L143" s="14"/>
      <c r="M143" s="14"/>
    </row>
    <row r="144" spans="2:13" ht="12.75">
      <c r="B144" s="14"/>
      <c r="C144" s="14"/>
      <c r="D144" s="14"/>
      <c r="E144" s="14"/>
      <c r="F144" s="14"/>
      <c r="G144" s="14"/>
      <c r="H144" s="14"/>
      <c r="I144" s="14"/>
      <c r="J144" s="14"/>
      <c r="K144" s="14"/>
      <c r="L144" s="14"/>
      <c r="M144" s="14"/>
    </row>
    <row r="145" spans="2:13" ht="12.75">
      <c r="B145" s="14"/>
      <c r="C145" s="14"/>
      <c r="D145" s="14"/>
      <c r="E145" s="14"/>
      <c r="F145" s="14"/>
      <c r="G145" s="14"/>
      <c r="H145" s="14"/>
      <c r="I145" s="14"/>
      <c r="J145" s="14"/>
      <c r="K145" s="14"/>
      <c r="L145" s="14"/>
      <c r="M145" s="14"/>
    </row>
    <row r="146" spans="2:13" ht="12.75">
      <c r="B146" s="14"/>
      <c r="C146" s="14"/>
      <c r="D146" s="14"/>
      <c r="E146" s="14"/>
      <c r="F146" s="14"/>
      <c r="G146" s="14"/>
      <c r="H146" s="14"/>
      <c r="I146" s="14"/>
      <c r="J146" s="14"/>
      <c r="K146" s="14"/>
      <c r="L146" s="14"/>
      <c r="M146" s="14"/>
    </row>
    <row r="147" spans="2:13" ht="12.75">
      <c r="B147" s="14"/>
      <c r="C147" s="14"/>
      <c r="D147" s="14"/>
      <c r="E147" s="14"/>
      <c r="F147" s="14"/>
      <c r="G147" s="14"/>
      <c r="H147" s="14"/>
      <c r="I147" s="14"/>
      <c r="J147" s="14"/>
      <c r="K147" s="14"/>
      <c r="L147" s="14"/>
      <c r="M147" s="14"/>
    </row>
    <row r="148" spans="2:13" ht="12.75">
      <c r="B148" s="14"/>
      <c r="C148" s="14"/>
      <c r="D148" s="14"/>
      <c r="E148" s="14"/>
      <c r="F148" s="14"/>
      <c r="G148" s="14"/>
      <c r="H148" s="14"/>
      <c r="I148" s="14"/>
      <c r="J148" s="14"/>
      <c r="K148" s="14"/>
      <c r="L148" s="14"/>
      <c r="M148" s="14"/>
    </row>
    <row r="149" spans="2:13" ht="12.75">
      <c r="B149" s="14"/>
      <c r="C149" s="14"/>
      <c r="D149" s="14"/>
      <c r="E149" s="14"/>
      <c r="F149" s="14"/>
      <c r="G149" s="14"/>
      <c r="H149" s="14"/>
      <c r="I149" s="14"/>
      <c r="J149" s="14"/>
      <c r="K149" s="14"/>
      <c r="L149" s="14"/>
      <c r="M149" s="14"/>
    </row>
    <row r="150" spans="2:13" ht="12.75">
      <c r="B150" s="14"/>
      <c r="C150" s="14"/>
      <c r="D150" s="14"/>
      <c r="E150" s="14"/>
      <c r="F150" s="14"/>
      <c r="G150" s="14"/>
      <c r="H150" s="14"/>
      <c r="I150" s="14"/>
      <c r="J150" s="14"/>
      <c r="K150" s="14"/>
      <c r="L150" s="14"/>
      <c r="M150" s="14"/>
    </row>
    <row r="151" spans="2:13" ht="12.75">
      <c r="B151" s="14"/>
      <c r="C151" s="14"/>
      <c r="D151" s="14"/>
      <c r="E151" s="14"/>
      <c r="F151" s="14"/>
      <c r="G151" s="14"/>
      <c r="H151" s="14"/>
      <c r="I151" s="14"/>
      <c r="J151" s="14"/>
      <c r="K151" s="14"/>
      <c r="L151" s="14"/>
      <c r="M151" s="14"/>
    </row>
    <row r="152" spans="2:13" ht="12.75">
      <c r="B152" s="14"/>
      <c r="C152" s="14"/>
      <c r="D152" s="14"/>
      <c r="E152" s="14"/>
      <c r="F152" s="14"/>
      <c r="G152" s="14"/>
      <c r="H152" s="14"/>
      <c r="I152" s="14"/>
      <c r="J152" s="14"/>
      <c r="K152" s="14"/>
      <c r="L152" s="14"/>
      <c r="M152" s="14"/>
    </row>
    <row r="153" spans="2:13" ht="12.75">
      <c r="B153" s="14"/>
      <c r="C153" s="14"/>
      <c r="D153" s="14"/>
      <c r="E153" s="14"/>
      <c r="F153" s="14"/>
      <c r="G153" s="14"/>
      <c r="H153" s="14"/>
      <c r="I153" s="14"/>
      <c r="J153" s="14"/>
      <c r="K153" s="14"/>
      <c r="L153" s="14"/>
      <c r="M153" s="14"/>
    </row>
    <row r="154" spans="2:13" ht="12.75">
      <c r="B154" s="14"/>
      <c r="C154" s="14"/>
      <c r="D154" s="14"/>
      <c r="E154" s="14"/>
      <c r="F154" s="14"/>
      <c r="G154" s="14"/>
      <c r="H154" s="14"/>
      <c r="I154" s="14"/>
      <c r="J154" s="14"/>
      <c r="K154" s="14"/>
      <c r="L154" s="14"/>
      <c r="M154" s="14"/>
    </row>
    <row r="155" spans="2:13" ht="12.75">
      <c r="B155" s="14"/>
      <c r="C155" s="14"/>
      <c r="D155" s="14"/>
      <c r="E155" s="14"/>
      <c r="F155" s="14"/>
      <c r="G155" s="14"/>
      <c r="H155" s="14"/>
      <c r="I155" s="14"/>
      <c r="J155" s="14"/>
      <c r="K155" s="14"/>
      <c r="L155" s="14"/>
      <c r="M155" s="14"/>
    </row>
    <row r="156" spans="2:13" ht="12.75">
      <c r="B156" s="14"/>
      <c r="C156" s="14"/>
      <c r="D156" s="14"/>
      <c r="E156" s="14"/>
      <c r="F156" s="14"/>
      <c r="G156" s="14"/>
      <c r="H156" s="14"/>
      <c r="I156" s="14"/>
      <c r="J156" s="14"/>
      <c r="K156" s="14"/>
      <c r="L156" s="14"/>
      <c r="M156" s="14"/>
    </row>
    <row r="157" spans="2:13" ht="12.75">
      <c r="B157" s="14"/>
      <c r="C157" s="14"/>
      <c r="D157" s="14"/>
      <c r="E157" s="14"/>
      <c r="F157" s="14"/>
      <c r="G157" s="14"/>
      <c r="H157" s="14"/>
      <c r="I157" s="14"/>
      <c r="J157" s="14"/>
      <c r="K157" s="14"/>
      <c r="L157" s="14"/>
      <c r="M157" s="14"/>
    </row>
    <row r="158" spans="2:13" ht="12.75">
      <c r="B158" s="14"/>
      <c r="C158" s="14"/>
      <c r="D158" s="14"/>
      <c r="E158" s="14"/>
      <c r="F158" s="14"/>
      <c r="G158" s="14"/>
      <c r="H158" s="14"/>
      <c r="I158" s="14"/>
      <c r="J158" s="14"/>
      <c r="K158" s="14"/>
      <c r="L158" s="14"/>
      <c r="M158" s="14"/>
    </row>
    <row r="159" spans="2:13" ht="12.75">
      <c r="B159" s="14"/>
      <c r="C159" s="14"/>
      <c r="D159" s="14"/>
      <c r="E159" s="14"/>
      <c r="F159" s="14"/>
      <c r="G159" s="14"/>
      <c r="H159" s="14"/>
      <c r="I159" s="14"/>
      <c r="J159" s="14"/>
      <c r="K159" s="14"/>
      <c r="L159" s="14"/>
      <c r="M159" s="14"/>
    </row>
    <row r="160" spans="2:13" ht="12.75">
      <c r="B160" s="14"/>
      <c r="C160" s="14"/>
      <c r="D160" s="14"/>
      <c r="E160" s="14"/>
      <c r="F160" s="14"/>
      <c r="G160" s="14"/>
      <c r="H160" s="14"/>
      <c r="I160" s="14"/>
      <c r="J160" s="14"/>
      <c r="K160" s="14"/>
      <c r="L160" s="14"/>
      <c r="M160" s="14"/>
    </row>
    <row r="161" spans="2:13" ht="12.75">
      <c r="B161" s="14"/>
      <c r="C161" s="14"/>
      <c r="D161" s="14"/>
      <c r="E161" s="14"/>
      <c r="F161" s="14"/>
      <c r="G161" s="14"/>
      <c r="H161" s="14"/>
      <c r="I161" s="14"/>
      <c r="J161" s="14"/>
      <c r="K161" s="14"/>
      <c r="L161" s="14"/>
      <c r="M161" s="14"/>
    </row>
    <row r="162" spans="2:13" ht="12.75">
      <c r="B162" s="14"/>
      <c r="C162" s="14"/>
      <c r="D162" s="14"/>
      <c r="E162" s="14"/>
      <c r="F162" s="14"/>
      <c r="G162" s="14"/>
      <c r="H162" s="14"/>
      <c r="I162" s="14"/>
      <c r="J162" s="14"/>
      <c r="K162" s="14"/>
      <c r="L162" s="14"/>
      <c r="M162" s="14"/>
    </row>
    <row r="163" spans="2:13" ht="12.75">
      <c r="B163" s="14"/>
      <c r="C163" s="14"/>
      <c r="D163" s="14"/>
      <c r="E163" s="14"/>
      <c r="F163" s="14"/>
      <c r="G163" s="14"/>
      <c r="H163" s="14"/>
      <c r="I163" s="14"/>
      <c r="J163" s="14"/>
      <c r="K163" s="14"/>
      <c r="L163" s="14"/>
      <c r="M163" s="14"/>
    </row>
    <row r="164" spans="2:13" ht="12.75">
      <c r="B164" s="14"/>
      <c r="C164" s="14"/>
      <c r="D164" s="14"/>
      <c r="E164" s="14"/>
      <c r="F164" s="14"/>
      <c r="G164" s="14"/>
      <c r="H164" s="14"/>
      <c r="I164" s="14"/>
      <c r="J164" s="14"/>
      <c r="K164" s="14"/>
      <c r="L164" s="14"/>
      <c r="M164" s="14"/>
    </row>
    <row r="165" spans="2:13" ht="12.75">
      <c r="B165" s="14"/>
      <c r="C165" s="14"/>
      <c r="D165" s="14"/>
      <c r="E165" s="14"/>
      <c r="F165" s="14"/>
      <c r="G165" s="14"/>
      <c r="H165" s="14"/>
      <c r="I165" s="14"/>
      <c r="J165" s="14"/>
      <c r="K165" s="14"/>
      <c r="L165" s="14"/>
      <c r="M165" s="14"/>
    </row>
    <row r="166" spans="2:13" ht="12.75">
      <c r="B166" s="14"/>
      <c r="C166" s="14"/>
      <c r="D166" s="14"/>
      <c r="E166" s="14"/>
      <c r="F166" s="14"/>
      <c r="G166" s="14"/>
      <c r="H166" s="14"/>
      <c r="I166" s="14"/>
      <c r="J166" s="14"/>
      <c r="K166" s="14"/>
      <c r="L166" s="14"/>
      <c r="M166" s="14"/>
    </row>
    <row r="167" spans="2:13" ht="12.75">
      <c r="B167" s="14"/>
      <c r="C167" s="14"/>
      <c r="D167" s="14"/>
      <c r="E167" s="14"/>
      <c r="F167" s="14"/>
      <c r="G167" s="14"/>
      <c r="H167" s="14"/>
      <c r="I167" s="14"/>
      <c r="J167" s="14"/>
      <c r="K167" s="14"/>
      <c r="L167" s="14"/>
      <c r="M167" s="14"/>
    </row>
    <row r="168" spans="2:13" ht="12.75">
      <c r="B168" s="14"/>
      <c r="C168" s="14"/>
      <c r="D168" s="14"/>
      <c r="E168" s="14"/>
      <c r="F168" s="14"/>
      <c r="G168" s="14"/>
      <c r="H168" s="14"/>
      <c r="I168" s="14"/>
      <c r="J168" s="14"/>
      <c r="K168" s="14"/>
      <c r="L168" s="14"/>
      <c r="M168" s="14"/>
    </row>
    <row r="169" spans="2:13" ht="12.75">
      <c r="B169" s="14"/>
      <c r="C169" s="14"/>
      <c r="D169" s="14"/>
      <c r="E169" s="14"/>
      <c r="F169" s="14"/>
      <c r="G169" s="14"/>
      <c r="H169" s="14"/>
      <c r="I169" s="14"/>
      <c r="J169" s="14"/>
      <c r="K169" s="14"/>
      <c r="L169" s="14"/>
      <c r="M169" s="14"/>
    </row>
    <row r="170" spans="2:13" ht="12.75">
      <c r="B170" s="14"/>
      <c r="C170" s="14"/>
      <c r="D170" s="14"/>
      <c r="E170" s="14"/>
      <c r="F170" s="14"/>
      <c r="G170" s="14"/>
      <c r="H170" s="14"/>
      <c r="I170" s="14"/>
      <c r="J170" s="14"/>
      <c r="K170" s="14"/>
      <c r="L170" s="14"/>
      <c r="M170" s="14"/>
    </row>
    <row r="171" spans="2:13" ht="12.75">
      <c r="B171" s="14"/>
      <c r="C171" s="14"/>
      <c r="D171" s="14"/>
      <c r="E171" s="14"/>
      <c r="F171" s="14"/>
      <c r="G171" s="14"/>
      <c r="H171" s="14"/>
      <c r="I171" s="14"/>
      <c r="J171" s="14"/>
      <c r="K171" s="14"/>
      <c r="L171" s="14"/>
      <c r="M171" s="14"/>
    </row>
    <row r="172" spans="2:13" ht="12.75">
      <c r="B172" s="14"/>
      <c r="C172" s="14"/>
      <c r="D172" s="14"/>
      <c r="E172" s="14"/>
      <c r="F172" s="14"/>
      <c r="G172" s="14"/>
      <c r="H172" s="14"/>
      <c r="I172" s="14"/>
      <c r="J172" s="14"/>
      <c r="K172" s="14"/>
      <c r="L172" s="14"/>
      <c r="M172" s="14"/>
    </row>
    <row r="173" spans="2:13" ht="12.75">
      <c r="B173" s="14"/>
      <c r="C173" s="14"/>
      <c r="D173" s="14"/>
      <c r="E173" s="14"/>
      <c r="F173" s="14"/>
      <c r="G173" s="14"/>
      <c r="H173" s="14"/>
      <c r="I173" s="14"/>
      <c r="J173" s="14"/>
      <c r="K173" s="14"/>
      <c r="L173" s="14"/>
      <c r="M173" s="14"/>
    </row>
    <row r="174" spans="2:13" ht="12.75">
      <c r="B174" s="14"/>
      <c r="C174" s="14"/>
      <c r="D174" s="14"/>
      <c r="E174" s="14"/>
      <c r="F174" s="14"/>
      <c r="G174" s="14"/>
      <c r="H174" s="14"/>
      <c r="I174" s="14"/>
      <c r="J174" s="14"/>
      <c r="K174" s="14"/>
      <c r="L174" s="14"/>
      <c r="M174" s="14"/>
    </row>
    <row r="175" spans="2:13" ht="12.75">
      <c r="B175" s="14"/>
      <c r="C175" s="14"/>
      <c r="D175" s="14"/>
      <c r="E175" s="14"/>
      <c r="F175" s="14"/>
      <c r="G175" s="14"/>
      <c r="H175" s="14"/>
      <c r="I175" s="14"/>
      <c r="J175" s="14"/>
      <c r="K175" s="14"/>
      <c r="L175" s="14"/>
      <c r="M175" s="14"/>
    </row>
    <row r="176" spans="2:13" ht="12.75">
      <c r="B176" s="14"/>
      <c r="C176" s="14"/>
      <c r="D176" s="14"/>
      <c r="E176" s="14"/>
      <c r="F176" s="14"/>
      <c r="G176" s="14"/>
      <c r="H176" s="14"/>
      <c r="I176" s="14"/>
      <c r="J176" s="14"/>
      <c r="K176" s="14"/>
      <c r="L176" s="14"/>
      <c r="M176" s="14"/>
    </row>
    <row r="177" spans="2:13" ht="12.75">
      <c r="B177" s="14"/>
      <c r="C177" s="14"/>
      <c r="D177" s="14"/>
      <c r="E177" s="14"/>
      <c r="F177" s="14"/>
      <c r="G177" s="14"/>
      <c r="H177" s="14"/>
      <c r="I177" s="14"/>
      <c r="J177" s="14"/>
      <c r="K177" s="14"/>
      <c r="L177" s="14"/>
      <c r="M177" s="14"/>
    </row>
    <row r="178" spans="2:13" ht="12.75">
      <c r="B178" s="14"/>
      <c r="C178" s="14"/>
      <c r="D178" s="14"/>
      <c r="E178" s="14"/>
      <c r="F178" s="14"/>
      <c r="G178" s="14"/>
      <c r="H178" s="14"/>
      <c r="I178" s="14"/>
      <c r="J178" s="14"/>
      <c r="K178" s="14"/>
      <c r="L178" s="14"/>
      <c r="M178" s="14"/>
    </row>
    <row r="179" spans="2:13" ht="12.75">
      <c r="B179" s="14"/>
      <c r="C179" s="14"/>
      <c r="D179" s="14"/>
      <c r="E179" s="14"/>
      <c r="F179" s="14"/>
      <c r="G179" s="14"/>
      <c r="H179" s="14"/>
      <c r="I179" s="14"/>
      <c r="J179" s="14"/>
      <c r="K179" s="14"/>
      <c r="L179" s="14"/>
      <c r="M179" s="14"/>
    </row>
    <row r="180" spans="2:13" ht="12.75">
      <c r="B180" s="14"/>
      <c r="C180" s="14"/>
      <c r="D180" s="14"/>
      <c r="E180" s="14"/>
      <c r="F180" s="14"/>
      <c r="G180" s="14"/>
      <c r="H180" s="14"/>
      <c r="I180" s="14"/>
      <c r="J180" s="14"/>
      <c r="K180" s="14"/>
      <c r="L180" s="14"/>
      <c r="M180" s="14"/>
    </row>
    <row r="181" spans="2:13" ht="12.75">
      <c r="B181" s="14"/>
      <c r="C181" s="14"/>
      <c r="D181" s="14"/>
      <c r="E181" s="14"/>
      <c r="F181" s="14"/>
      <c r="G181" s="14"/>
      <c r="H181" s="14"/>
      <c r="I181" s="14"/>
      <c r="J181" s="14"/>
      <c r="K181" s="14"/>
      <c r="L181" s="14"/>
      <c r="M181" s="14"/>
    </row>
    <row r="182" spans="2:13" ht="12.75">
      <c r="B182" s="14"/>
      <c r="C182" s="14"/>
      <c r="D182" s="14"/>
      <c r="E182" s="14"/>
      <c r="F182" s="14"/>
      <c r="G182" s="14"/>
      <c r="H182" s="14"/>
      <c r="I182" s="14"/>
      <c r="J182" s="14"/>
      <c r="K182" s="14"/>
      <c r="L182" s="14"/>
      <c r="M182" s="14"/>
    </row>
    <row r="183" spans="2:13" ht="12.75">
      <c r="B183" s="14"/>
      <c r="C183" s="14"/>
      <c r="D183" s="14"/>
      <c r="E183" s="14"/>
      <c r="F183" s="14"/>
      <c r="G183" s="14"/>
      <c r="H183" s="14"/>
      <c r="I183" s="14"/>
      <c r="J183" s="14"/>
      <c r="K183" s="14"/>
      <c r="L183" s="14"/>
      <c r="M183" s="14"/>
    </row>
    <row r="184" spans="2:13" ht="12.75">
      <c r="B184" s="14"/>
      <c r="C184" s="14"/>
      <c r="D184" s="14"/>
      <c r="E184" s="14"/>
      <c r="F184" s="14"/>
      <c r="G184" s="14"/>
      <c r="H184" s="14"/>
      <c r="I184" s="14"/>
      <c r="J184" s="14"/>
      <c r="K184" s="14"/>
      <c r="L184" s="14"/>
      <c r="M184" s="14"/>
    </row>
    <row r="185" spans="2:13" ht="12.75">
      <c r="B185" s="14"/>
      <c r="C185" s="14"/>
      <c r="D185" s="14"/>
      <c r="E185" s="14"/>
      <c r="F185" s="14"/>
      <c r="G185" s="14"/>
      <c r="H185" s="14"/>
      <c r="I185" s="14"/>
      <c r="J185" s="14"/>
      <c r="K185" s="14"/>
      <c r="L185" s="14"/>
      <c r="M185" s="14"/>
    </row>
    <row r="186" spans="2:13" ht="12.75">
      <c r="B186" s="14"/>
      <c r="C186" s="14"/>
      <c r="D186" s="14"/>
      <c r="E186" s="14"/>
      <c r="F186" s="14"/>
      <c r="G186" s="14"/>
      <c r="H186" s="14"/>
      <c r="I186" s="14"/>
      <c r="J186" s="14"/>
      <c r="K186" s="14"/>
      <c r="L186" s="14"/>
      <c r="M186" s="14"/>
    </row>
    <row r="187" spans="2:13" ht="12.75">
      <c r="B187" s="14"/>
      <c r="C187" s="14"/>
      <c r="D187" s="14"/>
      <c r="E187" s="14"/>
      <c r="F187" s="14"/>
      <c r="G187" s="14"/>
      <c r="H187" s="14"/>
      <c r="I187" s="14"/>
      <c r="J187" s="14"/>
      <c r="K187" s="14"/>
      <c r="L187" s="14"/>
      <c r="M187" s="14"/>
    </row>
    <row r="188" spans="2:13" ht="12.75">
      <c r="B188" s="14"/>
      <c r="C188" s="14"/>
      <c r="D188" s="14"/>
      <c r="E188" s="14"/>
      <c r="F188" s="14"/>
      <c r="G188" s="14"/>
      <c r="H188" s="14"/>
      <c r="I188" s="14"/>
      <c r="J188" s="14"/>
      <c r="K188" s="14"/>
      <c r="L188" s="14"/>
      <c r="M188" s="14"/>
    </row>
    <row r="189" spans="2:13" ht="12.75">
      <c r="B189" s="14"/>
      <c r="C189" s="14"/>
      <c r="D189" s="14"/>
      <c r="E189" s="14"/>
      <c r="F189" s="14"/>
      <c r="G189" s="14"/>
      <c r="H189" s="14"/>
      <c r="I189" s="14"/>
      <c r="J189" s="14"/>
      <c r="K189" s="14"/>
      <c r="L189" s="14"/>
      <c r="M189" s="14"/>
    </row>
    <row r="190" spans="2:13" ht="12.75">
      <c r="B190" s="14"/>
      <c r="C190" s="14"/>
      <c r="D190" s="14"/>
      <c r="E190" s="14"/>
      <c r="F190" s="14"/>
      <c r="G190" s="14"/>
      <c r="H190" s="14"/>
      <c r="I190" s="14"/>
      <c r="J190" s="14"/>
      <c r="K190" s="14"/>
      <c r="L190" s="14"/>
      <c r="M190" s="14"/>
    </row>
    <row r="191" spans="2:13" ht="12.75">
      <c r="B191" s="14"/>
      <c r="C191" s="14"/>
      <c r="D191" s="14"/>
      <c r="E191" s="14"/>
      <c r="F191" s="14"/>
      <c r="G191" s="14"/>
      <c r="H191" s="14"/>
      <c r="I191" s="14"/>
      <c r="J191" s="14"/>
      <c r="K191" s="14"/>
      <c r="L191" s="14"/>
      <c r="M191" s="14"/>
    </row>
    <row r="192" spans="2:13" ht="12.75">
      <c r="B192" s="14"/>
      <c r="C192" s="14"/>
      <c r="D192" s="14"/>
      <c r="E192" s="14"/>
      <c r="F192" s="14"/>
      <c r="G192" s="14"/>
      <c r="H192" s="14"/>
      <c r="I192" s="14"/>
      <c r="J192" s="14"/>
      <c r="K192" s="14"/>
      <c r="L192" s="14"/>
      <c r="M192" s="14"/>
    </row>
    <row r="193" spans="2:13" ht="12.75">
      <c r="B193" s="14"/>
      <c r="C193" s="14"/>
      <c r="D193" s="14"/>
      <c r="E193" s="14"/>
      <c r="F193" s="14"/>
      <c r="G193" s="14"/>
      <c r="H193" s="14"/>
      <c r="I193" s="14"/>
      <c r="J193" s="14"/>
      <c r="K193" s="14"/>
      <c r="L193" s="14"/>
      <c r="M193" s="14"/>
    </row>
    <row r="194" spans="2:13" ht="12.75">
      <c r="B194" s="14"/>
      <c r="C194" s="14"/>
      <c r="D194" s="14"/>
      <c r="E194" s="14"/>
      <c r="F194" s="14"/>
      <c r="G194" s="14"/>
      <c r="H194" s="14"/>
      <c r="I194" s="14"/>
      <c r="J194" s="14"/>
      <c r="K194" s="14"/>
      <c r="L194" s="14"/>
      <c r="M194" s="14"/>
    </row>
    <row r="195" spans="2:13" ht="12.75">
      <c r="B195" s="14"/>
      <c r="C195" s="14"/>
      <c r="D195" s="14"/>
      <c r="E195" s="14"/>
      <c r="F195" s="14"/>
      <c r="G195" s="14"/>
      <c r="H195" s="14"/>
      <c r="I195" s="14"/>
      <c r="J195" s="14"/>
      <c r="K195" s="14"/>
      <c r="L195" s="14"/>
      <c r="M195" s="14"/>
    </row>
    <row r="196" spans="2:13" ht="12.75">
      <c r="B196" s="14"/>
      <c r="C196" s="14"/>
      <c r="D196" s="14"/>
      <c r="E196" s="14"/>
      <c r="F196" s="14"/>
      <c r="G196" s="14"/>
      <c r="H196" s="14"/>
      <c r="I196" s="14"/>
      <c r="J196" s="14"/>
      <c r="K196" s="14"/>
      <c r="L196" s="14"/>
      <c r="M196" s="14"/>
    </row>
    <row r="197" spans="2:13" ht="12.75">
      <c r="B197" s="14"/>
      <c r="C197" s="14"/>
      <c r="D197" s="14"/>
      <c r="E197" s="14"/>
      <c r="F197" s="14"/>
      <c r="G197" s="14"/>
      <c r="H197" s="14"/>
      <c r="I197" s="14"/>
      <c r="J197" s="14"/>
      <c r="K197" s="14"/>
      <c r="L197" s="14"/>
      <c r="M197" s="14"/>
    </row>
    <row r="198" spans="2:13" ht="12.75">
      <c r="B198" s="14"/>
      <c r="C198" s="14"/>
      <c r="D198" s="14"/>
      <c r="E198" s="14"/>
      <c r="F198" s="14"/>
      <c r="G198" s="14"/>
      <c r="H198" s="14"/>
      <c r="I198" s="14"/>
      <c r="J198" s="14"/>
      <c r="K198" s="14"/>
      <c r="L198" s="14"/>
      <c r="M198" s="14"/>
    </row>
    <row r="199" spans="2:13" ht="12.75">
      <c r="B199" s="14"/>
      <c r="C199" s="14"/>
      <c r="D199" s="14"/>
      <c r="E199" s="14"/>
      <c r="F199" s="14"/>
      <c r="G199" s="14"/>
      <c r="H199" s="14"/>
      <c r="I199" s="14"/>
      <c r="J199" s="14"/>
      <c r="K199" s="14"/>
      <c r="L199" s="14"/>
      <c r="M199" s="14"/>
    </row>
    <row r="200" spans="2:13" ht="12.75">
      <c r="B200" s="14"/>
      <c r="C200" s="14"/>
      <c r="D200" s="14"/>
      <c r="E200" s="14"/>
      <c r="F200" s="14"/>
      <c r="G200" s="14"/>
      <c r="H200" s="14"/>
      <c r="I200" s="14"/>
      <c r="J200" s="14"/>
      <c r="K200" s="14"/>
      <c r="L200" s="14"/>
      <c r="M200" s="14"/>
    </row>
    <row r="201" spans="2:13" ht="12.75">
      <c r="B201" s="14"/>
      <c r="C201" s="14"/>
      <c r="D201" s="14"/>
      <c r="E201" s="14"/>
      <c r="F201" s="14"/>
      <c r="G201" s="14"/>
      <c r="H201" s="14"/>
      <c r="I201" s="14"/>
      <c r="J201" s="14"/>
      <c r="K201" s="14"/>
      <c r="L201" s="14"/>
      <c r="M201" s="14"/>
    </row>
    <row r="202" spans="2:13" ht="12.75">
      <c r="B202" s="14"/>
      <c r="C202" s="14"/>
      <c r="D202" s="14"/>
      <c r="E202" s="14"/>
      <c r="F202" s="14"/>
      <c r="G202" s="14"/>
      <c r="H202" s="14"/>
      <c r="I202" s="14"/>
      <c r="J202" s="14"/>
      <c r="K202" s="14"/>
      <c r="L202" s="14"/>
      <c r="M202" s="14"/>
    </row>
    <row r="203" spans="2:13" ht="12.75">
      <c r="B203" s="14"/>
      <c r="C203" s="14"/>
      <c r="D203" s="14"/>
      <c r="E203" s="14"/>
      <c r="F203" s="14"/>
      <c r="G203" s="14"/>
      <c r="H203" s="14"/>
      <c r="I203" s="14"/>
      <c r="J203" s="14"/>
      <c r="K203" s="14"/>
      <c r="L203" s="14"/>
      <c r="M203" s="14"/>
    </row>
    <row r="204" spans="2:13" ht="12.75">
      <c r="B204" s="14"/>
      <c r="C204" s="14"/>
      <c r="D204" s="14"/>
      <c r="E204" s="14"/>
      <c r="F204" s="14"/>
      <c r="G204" s="14"/>
      <c r="H204" s="14"/>
      <c r="I204" s="14"/>
      <c r="J204" s="14"/>
      <c r="K204" s="14"/>
      <c r="L204" s="14"/>
      <c r="M204" s="14"/>
    </row>
    <row r="205" spans="2:13" ht="12.75">
      <c r="B205" s="14"/>
      <c r="C205" s="14"/>
      <c r="D205" s="14"/>
      <c r="E205" s="14"/>
      <c r="F205" s="14"/>
      <c r="G205" s="14"/>
      <c r="H205" s="14"/>
      <c r="I205" s="14"/>
      <c r="J205" s="14"/>
      <c r="K205" s="14"/>
      <c r="L205" s="14"/>
      <c r="M205" s="14"/>
    </row>
    <row r="206" spans="2:13" ht="12.75">
      <c r="B206" s="14"/>
      <c r="C206" s="14"/>
      <c r="D206" s="14"/>
      <c r="E206" s="14"/>
      <c r="F206" s="14"/>
      <c r="G206" s="14"/>
      <c r="H206" s="14"/>
      <c r="I206" s="14"/>
      <c r="J206" s="14"/>
      <c r="K206" s="14"/>
      <c r="L206" s="14"/>
      <c r="M206" s="14"/>
    </row>
    <row r="207" spans="2:13" ht="12.75">
      <c r="B207" s="14"/>
      <c r="C207" s="14"/>
      <c r="D207" s="14"/>
      <c r="E207" s="14"/>
      <c r="F207" s="14"/>
      <c r="G207" s="14"/>
      <c r="H207" s="14"/>
      <c r="I207" s="14"/>
      <c r="J207" s="14"/>
      <c r="K207" s="14"/>
      <c r="L207" s="14"/>
      <c r="M207" s="14"/>
    </row>
    <row r="208" spans="2:13" ht="12.75">
      <c r="B208" s="14"/>
      <c r="C208" s="14"/>
      <c r="D208" s="14"/>
      <c r="E208" s="14"/>
      <c r="F208" s="14"/>
      <c r="G208" s="14"/>
      <c r="H208" s="14"/>
      <c r="I208" s="14"/>
      <c r="J208" s="14"/>
      <c r="K208" s="14"/>
      <c r="L208" s="14"/>
      <c r="M208" s="14"/>
    </row>
    <row r="209" spans="2:13" ht="12.75">
      <c r="B209" s="14"/>
      <c r="C209" s="14"/>
      <c r="D209" s="14"/>
      <c r="E209" s="14"/>
      <c r="F209" s="14"/>
      <c r="G209" s="14"/>
      <c r="H209" s="14"/>
      <c r="I209" s="14"/>
      <c r="J209" s="14"/>
      <c r="K209" s="14"/>
      <c r="L209" s="14"/>
      <c r="M209" s="14"/>
    </row>
    <row r="210" spans="2:13" ht="12.75">
      <c r="B210" s="14"/>
      <c r="C210" s="14"/>
      <c r="D210" s="14"/>
      <c r="E210" s="14"/>
      <c r="F210" s="14"/>
      <c r="G210" s="14"/>
      <c r="H210" s="14"/>
      <c r="I210" s="14"/>
      <c r="J210" s="14"/>
      <c r="K210" s="14"/>
      <c r="L210" s="14"/>
      <c r="M210" s="14"/>
    </row>
    <row r="211" spans="2:13" ht="12.75">
      <c r="B211" s="14"/>
      <c r="C211" s="14"/>
      <c r="D211" s="14"/>
      <c r="E211" s="14"/>
      <c r="F211" s="14"/>
      <c r="G211" s="14"/>
      <c r="H211" s="14"/>
      <c r="I211" s="14"/>
      <c r="J211" s="14"/>
      <c r="K211" s="14"/>
      <c r="L211" s="14"/>
      <c r="M211" s="14"/>
    </row>
    <row r="212" spans="2:13" ht="12.75">
      <c r="B212" s="14"/>
      <c r="C212" s="14"/>
      <c r="D212" s="14"/>
      <c r="E212" s="14"/>
      <c r="F212" s="14"/>
      <c r="G212" s="14"/>
      <c r="H212" s="14"/>
      <c r="I212" s="14"/>
      <c r="J212" s="14"/>
      <c r="K212" s="14"/>
      <c r="L212" s="14"/>
      <c r="M212" s="14"/>
    </row>
    <row r="213" spans="2:13" ht="12.75">
      <c r="B213" s="14"/>
      <c r="C213" s="14"/>
      <c r="D213" s="14"/>
      <c r="E213" s="14"/>
      <c r="F213" s="14"/>
      <c r="G213" s="14"/>
      <c r="H213" s="14"/>
      <c r="I213" s="14"/>
      <c r="J213" s="14"/>
      <c r="K213" s="14"/>
      <c r="L213" s="14"/>
      <c r="M213" s="14"/>
    </row>
    <row r="214" spans="2:13" ht="12.75">
      <c r="B214" s="14"/>
      <c r="C214" s="14"/>
      <c r="D214" s="14"/>
      <c r="E214" s="14"/>
      <c r="F214" s="14"/>
      <c r="G214" s="14"/>
      <c r="H214" s="14"/>
      <c r="I214" s="14"/>
      <c r="J214" s="14"/>
      <c r="K214" s="14"/>
      <c r="L214" s="14"/>
      <c r="M214" s="14"/>
    </row>
    <row r="215" spans="2:13" ht="12.75">
      <c r="B215" s="14"/>
      <c r="C215" s="14"/>
      <c r="D215" s="14"/>
      <c r="E215" s="14"/>
      <c r="F215" s="14"/>
      <c r="G215" s="14"/>
      <c r="H215" s="14"/>
      <c r="I215" s="14"/>
      <c r="J215" s="14"/>
      <c r="K215" s="14"/>
      <c r="L215" s="14"/>
      <c r="M215" s="14"/>
    </row>
    <row r="216" spans="2:13" ht="12.75">
      <c r="B216" s="14"/>
      <c r="C216" s="14"/>
      <c r="D216" s="14"/>
      <c r="E216" s="14"/>
      <c r="F216" s="14"/>
      <c r="G216" s="14"/>
      <c r="H216" s="14"/>
      <c r="I216" s="14"/>
      <c r="J216" s="14"/>
      <c r="K216" s="14"/>
      <c r="L216" s="14"/>
      <c r="M216" s="14"/>
    </row>
    <row r="217" spans="2:13" ht="12.75">
      <c r="B217" s="14"/>
      <c r="C217" s="14"/>
      <c r="D217" s="14"/>
      <c r="E217" s="14"/>
      <c r="F217" s="14"/>
      <c r="G217" s="14"/>
      <c r="H217" s="14"/>
      <c r="I217" s="14"/>
      <c r="J217" s="14"/>
      <c r="K217" s="14"/>
      <c r="L217" s="14"/>
      <c r="M217" s="14"/>
    </row>
    <row r="218" spans="2:13" ht="12.75">
      <c r="B218" s="14"/>
      <c r="C218" s="14"/>
      <c r="D218" s="14"/>
      <c r="E218" s="14"/>
      <c r="F218" s="14"/>
      <c r="G218" s="14"/>
      <c r="H218" s="14"/>
      <c r="I218" s="14"/>
      <c r="J218" s="14"/>
      <c r="K218" s="14"/>
      <c r="L218" s="14"/>
      <c r="M218" s="14"/>
    </row>
    <row r="219" spans="2:13" ht="12.75">
      <c r="B219" s="14"/>
      <c r="C219" s="14"/>
      <c r="D219" s="14"/>
      <c r="E219" s="14"/>
      <c r="F219" s="14"/>
      <c r="G219" s="14"/>
      <c r="H219" s="14"/>
      <c r="I219" s="14"/>
      <c r="J219" s="14"/>
      <c r="K219" s="14"/>
      <c r="L219" s="14"/>
      <c r="M219" s="14"/>
    </row>
    <row r="220" spans="2:13" ht="12.75">
      <c r="B220" s="14"/>
      <c r="C220" s="14"/>
      <c r="D220" s="14"/>
      <c r="E220" s="14"/>
      <c r="F220" s="14"/>
      <c r="G220" s="14"/>
      <c r="H220" s="14"/>
      <c r="I220" s="14"/>
      <c r="J220" s="14"/>
      <c r="K220" s="14"/>
      <c r="L220" s="14"/>
      <c r="M220" s="14"/>
    </row>
    <row r="221" spans="2:13" ht="12.75">
      <c r="B221" s="14"/>
      <c r="C221" s="14"/>
      <c r="D221" s="14"/>
      <c r="E221" s="14"/>
      <c r="F221" s="14"/>
      <c r="G221" s="14"/>
      <c r="H221" s="14"/>
      <c r="I221" s="14"/>
      <c r="J221" s="14"/>
      <c r="K221" s="14"/>
      <c r="L221" s="14"/>
      <c r="M221" s="14"/>
    </row>
    <row r="222" spans="2:13" ht="12.75">
      <c r="B222" s="14"/>
      <c r="C222" s="14"/>
      <c r="D222" s="14"/>
      <c r="E222" s="14"/>
      <c r="F222" s="14"/>
      <c r="G222" s="14"/>
      <c r="H222" s="14"/>
      <c r="I222" s="14"/>
      <c r="J222" s="14"/>
      <c r="K222" s="14"/>
      <c r="L222" s="14"/>
      <c r="M222" s="14"/>
    </row>
    <row r="223" spans="2:13" ht="12.75">
      <c r="B223" s="14"/>
      <c r="C223" s="14"/>
      <c r="D223" s="14"/>
      <c r="E223" s="14"/>
      <c r="F223" s="14"/>
      <c r="G223" s="14"/>
      <c r="H223" s="14"/>
      <c r="I223" s="14"/>
      <c r="J223" s="14"/>
      <c r="K223" s="14"/>
      <c r="L223" s="14"/>
      <c r="M223" s="14"/>
    </row>
    <row r="224" spans="2:13" ht="12.75">
      <c r="B224" s="14"/>
      <c r="C224" s="14"/>
      <c r="D224" s="14"/>
      <c r="E224" s="14"/>
      <c r="F224" s="14"/>
      <c r="G224" s="14"/>
      <c r="H224" s="14"/>
      <c r="I224" s="14"/>
      <c r="J224" s="14"/>
      <c r="K224" s="14"/>
      <c r="L224" s="14"/>
      <c r="M224" s="14"/>
    </row>
    <row r="225" spans="2:13" ht="12.75">
      <c r="B225" s="14"/>
      <c r="C225" s="14"/>
      <c r="D225" s="14"/>
      <c r="E225" s="14"/>
      <c r="F225" s="14"/>
      <c r="G225" s="14"/>
      <c r="H225" s="14"/>
      <c r="I225" s="14"/>
      <c r="J225" s="14"/>
      <c r="K225" s="14"/>
      <c r="L225" s="14"/>
      <c r="M225" s="14"/>
    </row>
    <row r="226" spans="2:13" ht="12.75">
      <c r="B226" s="14"/>
      <c r="C226" s="14"/>
      <c r="D226" s="14"/>
      <c r="E226" s="14"/>
      <c r="F226" s="14"/>
      <c r="G226" s="14"/>
      <c r="H226" s="14"/>
      <c r="I226" s="14"/>
      <c r="J226" s="14"/>
      <c r="K226" s="14"/>
      <c r="L226" s="14"/>
      <c r="M226" s="14"/>
    </row>
  </sheetData>
  <sheetProtection/>
  <mergeCells count="17">
    <mergeCell ref="A36:M36"/>
    <mergeCell ref="A28:M28"/>
    <mergeCell ref="A29:M29"/>
    <mergeCell ref="A30:M30"/>
    <mergeCell ref="A37:M37"/>
    <mergeCell ref="A38:M38"/>
    <mergeCell ref="A31:M31"/>
    <mergeCell ref="A32:M32"/>
    <mergeCell ref="A33:M33"/>
    <mergeCell ref="A34:M34"/>
    <mergeCell ref="A35:M35"/>
    <mergeCell ref="B1:G1"/>
    <mergeCell ref="H1:M1"/>
    <mergeCell ref="A24:M24"/>
    <mergeCell ref="A25:M25"/>
    <mergeCell ref="A26:M26"/>
    <mergeCell ref="A27:M27"/>
  </mergeCells>
  <printOptions/>
  <pageMargins left="0.23622047244094488" right="0.23622047244094488" top="0.7480314960629921" bottom="0.7480314960629921" header="0.31496062992125984" footer="0.31496062992125984"/>
  <pageSetup horizontalDpi="600" verticalDpi="600" orientation="landscape" paperSize="9" scale="87" r:id="rId1"/>
  <headerFooter alignWithMargins="0">
    <oddFooter>&amp;L&amp;"Times New Roman,Regular"&amp;9&amp;K01+000August 2018
&amp;F&amp;R&amp;"Times New Roman,Regular"&amp;9&amp;P</oddFooter>
  </headerFooter>
</worksheet>
</file>

<file path=xl/worksheets/sheet4.xml><?xml version="1.0" encoding="utf-8"?>
<worksheet xmlns="http://schemas.openxmlformats.org/spreadsheetml/2006/main" xmlns:r="http://schemas.openxmlformats.org/officeDocument/2006/relationships">
  <dimension ref="A1:IF226"/>
  <sheetViews>
    <sheetView zoomScale="75" zoomScaleNormal="75" zoomScaleSheetLayoutView="100" workbookViewId="0" topLeftCell="A1">
      <selection activeCell="A23" sqref="A23:IV24"/>
    </sheetView>
  </sheetViews>
  <sheetFormatPr defaultColWidth="11.421875" defaultRowHeight="12.75"/>
  <cols>
    <col min="1" max="1" width="61.421875" style="14" customWidth="1"/>
    <col min="2" max="6" width="11.7109375" style="0" customWidth="1"/>
    <col min="7" max="7" width="13.7109375" style="0" customWidth="1"/>
    <col min="8" max="12" width="11.7109375" style="0" customWidth="1"/>
    <col min="13" max="13" width="13.7109375" style="0" customWidth="1"/>
    <col min="14" max="18" width="11.7109375" style="0" customWidth="1"/>
    <col min="19" max="19" width="13.7109375" style="0" customWidth="1"/>
    <col min="20" max="24" width="11.7109375" style="0" customWidth="1"/>
    <col min="25" max="25" width="13.7109375" style="0" customWidth="1"/>
    <col min="26" max="30" width="11.7109375" style="0" customWidth="1"/>
    <col min="31" max="31" width="13.7109375" style="0" customWidth="1"/>
  </cols>
  <sheetData>
    <row r="1" spans="1:31" ht="24" customHeight="1" thickBot="1">
      <c r="A1" s="54" t="s">
        <v>23</v>
      </c>
      <c r="B1" s="537" t="s">
        <v>8</v>
      </c>
      <c r="C1" s="538"/>
      <c r="D1" s="538"/>
      <c r="E1" s="538"/>
      <c r="F1" s="538"/>
      <c r="G1" s="539"/>
      <c r="H1" s="540" t="s">
        <v>9</v>
      </c>
      <c r="I1" s="538"/>
      <c r="J1" s="538"/>
      <c r="K1" s="538"/>
      <c r="L1" s="538"/>
      <c r="M1" s="539"/>
      <c r="N1" s="540"/>
      <c r="O1" s="538"/>
      <c r="P1" s="538"/>
      <c r="Q1" s="538"/>
      <c r="R1" s="538"/>
      <c r="S1" s="539"/>
      <c r="T1" s="540"/>
      <c r="U1" s="538"/>
      <c r="V1" s="538"/>
      <c r="W1" s="538"/>
      <c r="X1" s="538"/>
      <c r="Y1" s="539"/>
      <c r="Z1" s="540"/>
      <c r="AA1" s="538"/>
      <c r="AB1" s="538"/>
      <c r="AC1" s="538"/>
      <c r="AD1" s="538"/>
      <c r="AE1" s="541"/>
    </row>
    <row r="2" spans="1:240" s="13" customFormat="1" ht="48" customHeight="1">
      <c r="A2" s="57" t="s">
        <v>16</v>
      </c>
      <c r="B2" s="59" t="s">
        <v>24</v>
      </c>
      <c r="C2" s="59" t="s">
        <v>1</v>
      </c>
      <c r="D2" s="60" t="s">
        <v>30</v>
      </c>
      <c r="E2" s="60" t="s">
        <v>45</v>
      </c>
      <c r="F2" s="60" t="s">
        <v>46</v>
      </c>
      <c r="G2" s="70" t="s">
        <v>25</v>
      </c>
      <c r="H2" s="71" t="s">
        <v>0</v>
      </c>
      <c r="I2" s="59" t="s">
        <v>1</v>
      </c>
      <c r="J2" s="60" t="s">
        <v>30</v>
      </c>
      <c r="K2" s="60" t="s">
        <v>45</v>
      </c>
      <c r="L2" s="60" t="s">
        <v>46</v>
      </c>
      <c r="M2" s="70" t="s">
        <v>22</v>
      </c>
      <c r="N2" s="71"/>
      <c r="O2" s="59"/>
      <c r="P2" s="60"/>
      <c r="Q2" s="60"/>
      <c r="R2" s="60"/>
      <c r="S2" s="70"/>
      <c r="T2" s="71"/>
      <c r="U2" s="59"/>
      <c r="V2" s="60"/>
      <c r="W2" s="60"/>
      <c r="X2" s="60"/>
      <c r="Y2" s="70"/>
      <c r="Z2" s="71"/>
      <c r="AA2" s="59"/>
      <c r="AB2" s="60"/>
      <c r="AC2" s="60"/>
      <c r="AD2" s="60"/>
      <c r="AE2" s="91"/>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row>
    <row r="3" spans="1:31" ht="15" customHeight="1">
      <c r="A3" s="62" t="s">
        <v>41</v>
      </c>
      <c r="B3" s="4"/>
      <c r="C3" s="1"/>
      <c r="D3" s="1"/>
      <c r="E3" s="1"/>
      <c r="F3" s="1"/>
      <c r="G3" s="65"/>
      <c r="H3" s="72"/>
      <c r="I3" s="1"/>
      <c r="J3" s="1"/>
      <c r="K3" s="1"/>
      <c r="L3" s="1"/>
      <c r="M3" s="74"/>
      <c r="N3" s="72"/>
      <c r="O3" s="1"/>
      <c r="P3" s="1"/>
      <c r="Q3" s="1"/>
      <c r="R3" s="1"/>
      <c r="S3" s="74"/>
      <c r="T3" s="72"/>
      <c r="U3" s="1"/>
      <c r="V3" s="1"/>
      <c r="W3" s="1"/>
      <c r="X3" s="1"/>
      <c r="Y3" s="74"/>
      <c r="Z3" s="72"/>
      <c r="AA3" s="1"/>
      <c r="AB3" s="1"/>
      <c r="AC3" s="1"/>
      <c r="AD3" s="1"/>
      <c r="AE3" s="92"/>
    </row>
    <row r="4" spans="1:31" ht="27">
      <c r="A4" s="61" t="s">
        <v>15</v>
      </c>
      <c r="B4" s="5"/>
      <c r="C4" s="2"/>
      <c r="D4" s="2"/>
      <c r="E4" s="2"/>
      <c r="F4" s="2"/>
      <c r="G4" s="66"/>
      <c r="H4" s="73"/>
      <c r="I4" s="2"/>
      <c r="J4" s="2"/>
      <c r="K4" s="2"/>
      <c r="L4" s="2"/>
      <c r="M4" s="74"/>
      <c r="N4" s="73"/>
      <c r="O4" s="2"/>
      <c r="P4" s="2"/>
      <c r="Q4" s="2"/>
      <c r="R4" s="2"/>
      <c r="S4" s="74"/>
      <c r="T4" s="73"/>
      <c r="U4" s="2"/>
      <c r="V4" s="2"/>
      <c r="W4" s="2"/>
      <c r="X4" s="2"/>
      <c r="Y4" s="74"/>
      <c r="Z4" s="73"/>
      <c r="AA4" s="2"/>
      <c r="AB4" s="2"/>
      <c r="AC4" s="2"/>
      <c r="AD4" s="2"/>
      <c r="AE4" s="92"/>
    </row>
    <row r="5" spans="1:31" ht="25.5">
      <c r="A5" s="58" t="s">
        <v>17</v>
      </c>
      <c r="B5" s="5" t="s">
        <v>2</v>
      </c>
      <c r="C5" s="2"/>
      <c r="D5" s="2"/>
      <c r="E5" s="2"/>
      <c r="F5" s="2"/>
      <c r="G5" s="66"/>
      <c r="H5" s="73" t="s">
        <v>2</v>
      </c>
      <c r="I5" s="2"/>
      <c r="J5" s="2"/>
      <c r="K5" s="2"/>
      <c r="L5" s="2"/>
      <c r="M5" s="74"/>
      <c r="N5" s="73"/>
      <c r="O5" s="2"/>
      <c r="P5" s="2"/>
      <c r="Q5" s="2"/>
      <c r="R5" s="2"/>
      <c r="S5" s="74"/>
      <c r="T5" s="73"/>
      <c r="U5" s="2"/>
      <c r="V5" s="2"/>
      <c r="W5" s="2"/>
      <c r="X5" s="2"/>
      <c r="Y5" s="74"/>
      <c r="Z5" s="73"/>
      <c r="AA5" s="2"/>
      <c r="AB5" s="2"/>
      <c r="AC5" s="2"/>
      <c r="AD5" s="2"/>
      <c r="AE5" s="92"/>
    </row>
    <row r="6" spans="1:31" ht="15" customHeight="1">
      <c r="A6" s="24" t="s">
        <v>5</v>
      </c>
      <c r="B6" s="25"/>
      <c r="C6" s="26"/>
      <c r="D6" s="27"/>
      <c r="E6" s="64"/>
      <c r="F6" s="64"/>
      <c r="G6" s="16"/>
      <c r="H6" s="25"/>
      <c r="I6" s="26"/>
      <c r="J6" s="27"/>
      <c r="K6" s="64"/>
      <c r="L6" s="64"/>
      <c r="M6" s="75"/>
      <c r="N6" s="83"/>
      <c r="O6" s="26"/>
      <c r="P6" s="27"/>
      <c r="Q6" s="64"/>
      <c r="R6" s="64"/>
      <c r="S6" s="75"/>
      <c r="T6" s="83"/>
      <c r="U6" s="26"/>
      <c r="V6" s="27"/>
      <c r="W6" s="64"/>
      <c r="X6" s="64"/>
      <c r="Y6" s="75"/>
      <c r="Z6" s="83"/>
      <c r="AA6" s="26"/>
      <c r="AB6" s="27"/>
      <c r="AC6" s="64"/>
      <c r="AD6" s="64"/>
      <c r="AE6" s="16"/>
    </row>
    <row r="7" spans="1:31" ht="15" customHeight="1">
      <c r="A7" s="47" t="s">
        <v>10</v>
      </c>
      <c r="B7" s="4"/>
      <c r="C7" s="1"/>
      <c r="D7" s="1"/>
      <c r="E7" s="65"/>
      <c r="F7" s="65"/>
      <c r="G7" s="43"/>
      <c r="H7" s="21"/>
      <c r="I7" s="1"/>
      <c r="J7" s="1"/>
      <c r="K7" s="65"/>
      <c r="L7" s="65"/>
      <c r="M7" s="76"/>
      <c r="N7" s="72"/>
      <c r="O7" s="1"/>
      <c r="P7" s="1"/>
      <c r="Q7" s="65"/>
      <c r="R7" s="65"/>
      <c r="S7" s="76"/>
      <c r="T7" s="72"/>
      <c r="U7" s="1"/>
      <c r="V7" s="1"/>
      <c r="W7" s="65"/>
      <c r="X7" s="65"/>
      <c r="Y7" s="76"/>
      <c r="Z7" s="72"/>
      <c r="AA7" s="1"/>
      <c r="AB7" s="1"/>
      <c r="AC7" s="65"/>
      <c r="AD7" s="65"/>
      <c r="AE7" s="23"/>
    </row>
    <row r="8" spans="1:31" ht="15" customHeight="1">
      <c r="A8" s="24" t="s">
        <v>4</v>
      </c>
      <c r="B8" s="25"/>
      <c r="C8" s="26"/>
      <c r="D8" s="28"/>
      <c r="E8" s="26"/>
      <c r="F8" s="26"/>
      <c r="G8" s="16"/>
      <c r="H8" s="25"/>
      <c r="I8" s="26"/>
      <c r="J8" s="28"/>
      <c r="K8" s="26"/>
      <c r="L8" s="26"/>
      <c r="M8" s="75"/>
      <c r="N8" s="83"/>
      <c r="O8" s="26"/>
      <c r="P8" s="28"/>
      <c r="Q8" s="26"/>
      <c r="R8" s="26"/>
      <c r="S8" s="75"/>
      <c r="T8" s="83"/>
      <c r="U8" s="26"/>
      <c r="V8" s="28"/>
      <c r="W8" s="26"/>
      <c r="X8" s="26"/>
      <c r="Y8" s="75"/>
      <c r="Z8" s="83"/>
      <c r="AA8" s="26"/>
      <c r="AB8" s="28"/>
      <c r="AC8" s="26"/>
      <c r="AD8" s="26"/>
      <c r="AE8" s="16"/>
    </row>
    <row r="9" spans="1:31" ht="15" customHeight="1">
      <c r="A9" s="47" t="s">
        <v>11</v>
      </c>
      <c r="B9" s="4"/>
      <c r="C9" s="1"/>
      <c r="D9" s="1"/>
      <c r="E9" s="65"/>
      <c r="F9" s="65"/>
      <c r="G9" s="43"/>
      <c r="H9" s="21"/>
      <c r="I9" s="1"/>
      <c r="J9" s="1"/>
      <c r="K9" s="65"/>
      <c r="L9" s="65"/>
      <c r="M9" s="76"/>
      <c r="N9" s="72"/>
      <c r="O9" s="1"/>
      <c r="P9" s="1"/>
      <c r="Q9" s="65"/>
      <c r="R9" s="65"/>
      <c r="S9" s="76"/>
      <c r="T9" s="72"/>
      <c r="U9" s="1"/>
      <c r="V9" s="1"/>
      <c r="W9" s="65"/>
      <c r="X9" s="65"/>
      <c r="Y9" s="76"/>
      <c r="Z9" s="72"/>
      <c r="AA9" s="1"/>
      <c r="AB9" s="1"/>
      <c r="AC9" s="65"/>
      <c r="AD9" s="65"/>
      <c r="AE9" s="23"/>
    </row>
    <row r="10" spans="1:31" ht="15" customHeight="1">
      <c r="A10" s="24" t="s">
        <v>3</v>
      </c>
      <c r="B10" s="25"/>
      <c r="C10" s="26"/>
      <c r="D10" s="28"/>
      <c r="E10" s="26"/>
      <c r="F10" s="26"/>
      <c r="G10" s="16"/>
      <c r="H10" s="25"/>
      <c r="I10" s="26"/>
      <c r="J10" s="28"/>
      <c r="K10" s="26"/>
      <c r="L10" s="26"/>
      <c r="M10" s="75"/>
      <c r="N10" s="83"/>
      <c r="O10" s="26"/>
      <c r="P10" s="28"/>
      <c r="Q10" s="26"/>
      <c r="R10" s="26"/>
      <c r="S10" s="75"/>
      <c r="T10" s="83"/>
      <c r="U10" s="26"/>
      <c r="V10" s="28"/>
      <c r="W10" s="26"/>
      <c r="X10" s="26"/>
      <c r="Y10" s="75"/>
      <c r="Z10" s="83"/>
      <c r="AA10" s="26"/>
      <c r="AB10" s="28"/>
      <c r="AC10" s="26"/>
      <c r="AD10" s="26"/>
      <c r="AE10" s="16"/>
    </row>
    <row r="11" spans="1:31" ht="15" customHeight="1">
      <c r="A11" s="63" t="s">
        <v>42</v>
      </c>
      <c r="B11" s="5"/>
      <c r="C11" s="2"/>
      <c r="D11" s="2"/>
      <c r="E11" s="66"/>
      <c r="F11" s="66"/>
      <c r="G11" s="44"/>
      <c r="H11" s="40"/>
      <c r="I11" s="2"/>
      <c r="J11" s="2"/>
      <c r="K11" s="66"/>
      <c r="L11" s="66"/>
      <c r="M11" s="76"/>
      <c r="N11" s="73"/>
      <c r="O11" s="2"/>
      <c r="P11" s="2"/>
      <c r="Q11" s="66"/>
      <c r="R11" s="66"/>
      <c r="S11" s="76"/>
      <c r="T11" s="73"/>
      <c r="U11" s="2"/>
      <c r="V11" s="2"/>
      <c r="W11" s="66"/>
      <c r="X11" s="66"/>
      <c r="Y11" s="76"/>
      <c r="Z11" s="73"/>
      <c r="AA11" s="2"/>
      <c r="AB11" s="2"/>
      <c r="AC11" s="66"/>
      <c r="AD11" s="66"/>
      <c r="AE11" s="23"/>
    </row>
    <row r="12" spans="1:31" ht="15" customHeight="1">
      <c r="A12" s="24" t="s">
        <v>13</v>
      </c>
      <c r="B12" s="29"/>
      <c r="C12" s="30"/>
      <c r="D12" s="31"/>
      <c r="E12" s="30"/>
      <c r="F12" s="30"/>
      <c r="G12" s="16"/>
      <c r="H12" s="29"/>
      <c r="I12" s="30"/>
      <c r="J12" s="31"/>
      <c r="K12" s="30"/>
      <c r="L12" s="30"/>
      <c r="M12" s="75"/>
      <c r="N12" s="84"/>
      <c r="O12" s="30"/>
      <c r="P12" s="31"/>
      <c r="Q12" s="30"/>
      <c r="R12" s="30"/>
      <c r="S12" s="75"/>
      <c r="T12" s="84"/>
      <c r="U12" s="30"/>
      <c r="V12" s="31"/>
      <c r="W12" s="30"/>
      <c r="X12" s="30"/>
      <c r="Y12" s="75"/>
      <c r="Z12" s="84"/>
      <c r="AA12" s="30"/>
      <c r="AB12" s="31"/>
      <c r="AC12" s="30"/>
      <c r="AD12" s="30"/>
      <c r="AE12" s="16"/>
    </row>
    <row r="13" spans="1:31" ht="15" customHeight="1">
      <c r="A13" s="47" t="s">
        <v>14</v>
      </c>
      <c r="B13" s="4"/>
      <c r="C13" s="1"/>
      <c r="D13" s="1"/>
      <c r="E13" s="65"/>
      <c r="F13" s="65"/>
      <c r="G13" s="43"/>
      <c r="H13" s="21"/>
      <c r="I13" s="1"/>
      <c r="J13" s="1"/>
      <c r="K13" s="65"/>
      <c r="L13" s="65"/>
      <c r="M13" s="76"/>
      <c r="N13" s="72"/>
      <c r="O13" s="1"/>
      <c r="P13" s="1"/>
      <c r="Q13" s="65"/>
      <c r="R13" s="65"/>
      <c r="S13" s="76"/>
      <c r="T13" s="72"/>
      <c r="U13" s="1"/>
      <c r="V13" s="1"/>
      <c r="W13" s="65"/>
      <c r="X13" s="65"/>
      <c r="Y13" s="76"/>
      <c r="Z13" s="72"/>
      <c r="AA13" s="1"/>
      <c r="AB13" s="1"/>
      <c r="AC13" s="65"/>
      <c r="AD13" s="65"/>
      <c r="AE13" s="23"/>
    </row>
    <row r="14" spans="1:31" ht="15" customHeight="1" thickBot="1">
      <c r="A14" s="32" t="s">
        <v>6</v>
      </c>
      <c r="B14" s="33"/>
      <c r="C14" s="34"/>
      <c r="D14" s="35"/>
      <c r="E14" s="34"/>
      <c r="F14" s="34"/>
      <c r="G14" s="20"/>
      <c r="H14" s="33"/>
      <c r="I14" s="34"/>
      <c r="J14" s="35"/>
      <c r="K14" s="34"/>
      <c r="L14" s="34"/>
      <c r="M14" s="77"/>
      <c r="N14" s="85"/>
      <c r="O14" s="34"/>
      <c r="P14" s="35"/>
      <c r="Q14" s="34"/>
      <c r="R14" s="34"/>
      <c r="S14" s="77"/>
      <c r="T14" s="85"/>
      <c r="U14" s="34"/>
      <c r="V14" s="35"/>
      <c r="W14" s="34"/>
      <c r="X14" s="34"/>
      <c r="Y14" s="77"/>
      <c r="Z14" s="85"/>
      <c r="AA14" s="34"/>
      <c r="AB14" s="35"/>
      <c r="AC14" s="34"/>
      <c r="AD14" s="34"/>
      <c r="AE14" s="20"/>
    </row>
    <row r="15" spans="1:31" ht="15" customHeight="1">
      <c r="A15" s="47" t="s">
        <v>12</v>
      </c>
      <c r="B15" s="6"/>
      <c r="C15" s="3"/>
      <c r="D15" s="3"/>
      <c r="E15" s="67"/>
      <c r="F15" s="67"/>
      <c r="G15" s="45"/>
      <c r="H15" s="41"/>
      <c r="I15" s="3"/>
      <c r="J15" s="3"/>
      <c r="K15" s="67"/>
      <c r="L15" s="67"/>
      <c r="M15" s="78"/>
      <c r="N15" s="86"/>
      <c r="O15" s="3"/>
      <c r="P15" s="3"/>
      <c r="Q15" s="67"/>
      <c r="R15" s="67"/>
      <c r="S15" s="78"/>
      <c r="T15" s="86"/>
      <c r="U15" s="3"/>
      <c r="V15" s="3"/>
      <c r="W15" s="67"/>
      <c r="X15" s="67"/>
      <c r="Y15" s="78"/>
      <c r="Z15" s="86"/>
      <c r="AA15" s="3"/>
      <c r="AB15" s="3"/>
      <c r="AC15" s="67"/>
      <c r="AD15" s="67"/>
      <c r="AE15" s="22"/>
    </row>
    <row r="16" spans="1:31" ht="15" customHeight="1">
      <c r="A16" s="47"/>
      <c r="B16" s="6"/>
      <c r="C16" s="3"/>
      <c r="D16" s="3"/>
      <c r="E16" s="67"/>
      <c r="F16" s="67"/>
      <c r="G16" s="45"/>
      <c r="H16" s="41"/>
      <c r="I16" s="3"/>
      <c r="J16" s="3"/>
      <c r="K16" s="67"/>
      <c r="L16" s="67"/>
      <c r="M16" s="78"/>
      <c r="N16" s="86"/>
      <c r="O16" s="3"/>
      <c r="P16" s="3"/>
      <c r="Q16" s="67"/>
      <c r="R16" s="67"/>
      <c r="S16" s="78"/>
      <c r="T16" s="86"/>
      <c r="U16" s="3"/>
      <c r="V16" s="3"/>
      <c r="W16" s="67"/>
      <c r="X16" s="67"/>
      <c r="Y16" s="78"/>
      <c r="Z16" s="86"/>
      <c r="AA16" s="3"/>
      <c r="AB16" s="3"/>
      <c r="AC16" s="67"/>
      <c r="AD16" s="67"/>
      <c r="AE16" s="22"/>
    </row>
    <row r="17" spans="1:31" ht="15" customHeight="1" thickBot="1">
      <c r="A17" s="15" t="s">
        <v>7</v>
      </c>
      <c r="B17" s="36"/>
      <c r="C17" s="26"/>
      <c r="D17" s="28"/>
      <c r="E17" s="68"/>
      <c r="F17" s="68"/>
      <c r="G17" s="20"/>
      <c r="H17" s="25"/>
      <c r="I17" s="26"/>
      <c r="J17" s="28"/>
      <c r="K17" s="68"/>
      <c r="L17" s="68"/>
      <c r="M17" s="75"/>
      <c r="N17" s="83"/>
      <c r="O17" s="26"/>
      <c r="P17" s="28"/>
      <c r="Q17" s="68"/>
      <c r="R17" s="68"/>
      <c r="S17" s="75"/>
      <c r="T17" s="83"/>
      <c r="U17" s="26"/>
      <c r="V17" s="28"/>
      <c r="W17" s="68"/>
      <c r="X17" s="68"/>
      <c r="Y17" s="75"/>
      <c r="Z17" s="83"/>
      <c r="AA17" s="26"/>
      <c r="AB17" s="28"/>
      <c r="AC17" s="68"/>
      <c r="AD17" s="68"/>
      <c r="AE17" s="16"/>
    </row>
    <row r="18" spans="1:31" ht="16.5" customHeight="1" thickBot="1">
      <c r="A18" s="49" t="s">
        <v>18</v>
      </c>
      <c r="B18" s="10"/>
      <c r="C18" s="11"/>
      <c r="D18" s="12"/>
      <c r="E18" s="11"/>
      <c r="F18" s="11"/>
      <c r="G18" s="17"/>
      <c r="H18" s="10"/>
      <c r="I18" s="11"/>
      <c r="J18" s="12"/>
      <c r="K18" s="11"/>
      <c r="L18" s="11"/>
      <c r="M18" s="79"/>
      <c r="N18" s="87"/>
      <c r="O18" s="11"/>
      <c r="P18" s="12"/>
      <c r="Q18" s="11"/>
      <c r="R18" s="11"/>
      <c r="S18" s="79"/>
      <c r="T18" s="87"/>
      <c r="U18" s="11"/>
      <c r="V18" s="12"/>
      <c r="W18" s="11"/>
      <c r="X18" s="11"/>
      <c r="Y18" s="79"/>
      <c r="Z18" s="87"/>
      <c r="AA18" s="11"/>
      <c r="AB18" s="12"/>
      <c r="AC18" s="11"/>
      <c r="AD18" s="11"/>
      <c r="AE18" s="17"/>
    </row>
    <row r="19" spans="1:31" ht="30" customHeight="1" thickBot="1">
      <c r="A19" s="56" t="s">
        <v>33</v>
      </c>
      <c r="B19" s="37"/>
      <c r="C19" s="38"/>
      <c r="D19" s="39"/>
      <c r="E19" s="38"/>
      <c r="F19" s="38"/>
      <c r="G19" s="18"/>
      <c r="H19" s="42"/>
      <c r="I19" s="38"/>
      <c r="J19" s="39"/>
      <c r="K19" s="38"/>
      <c r="L19" s="38"/>
      <c r="M19" s="80"/>
      <c r="N19" s="88"/>
      <c r="O19" s="38"/>
      <c r="P19" s="39"/>
      <c r="Q19" s="38"/>
      <c r="R19" s="38"/>
      <c r="S19" s="80"/>
      <c r="T19" s="88"/>
      <c r="U19" s="38"/>
      <c r="V19" s="39"/>
      <c r="W19" s="38"/>
      <c r="X19" s="38"/>
      <c r="Y19" s="80"/>
      <c r="Z19" s="88"/>
      <c r="AA19" s="38"/>
      <c r="AB19" s="39"/>
      <c r="AC19" s="38"/>
      <c r="AD19" s="38"/>
      <c r="AE19" s="18"/>
    </row>
    <row r="20" spans="1:31" ht="25.5" customHeight="1" thickBot="1">
      <c r="A20" s="49" t="s">
        <v>36</v>
      </c>
      <c r="B20" s="7"/>
      <c r="C20" s="8"/>
      <c r="D20" s="9"/>
      <c r="E20" s="8"/>
      <c r="F20" s="8"/>
      <c r="G20" s="19"/>
      <c r="H20" s="7"/>
      <c r="I20" s="8"/>
      <c r="J20" s="9"/>
      <c r="K20" s="8"/>
      <c r="L20" s="8"/>
      <c r="M20" s="81"/>
      <c r="N20" s="89"/>
      <c r="O20" s="8"/>
      <c r="P20" s="9"/>
      <c r="Q20" s="8"/>
      <c r="R20" s="8"/>
      <c r="S20" s="81"/>
      <c r="T20" s="89"/>
      <c r="U20" s="8"/>
      <c r="V20" s="9"/>
      <c r="W20" s="8"/>
      <c r="X20" s="8"/>
      <c r="Y20" s="81"/>
      <c r="Z20" s="89"/>
      <c r="AA20" s="8"/>
      <c r="AB20" s="9"/>
      <c r="AC20" s="8"/>
      <c r="AD20" s="8"/>
      <c r="AE20" s="19"/>
    </row>
    <row r="21" spans="1:31" ht="30" customHeight="1" thickBot="1">
      <c r="A21" s="56" t="s">
        <v>31</v>
      </c>
      <c r="B21" s="37"/>
      <c r="C21" s="38"/>
      <c r="D21" s="39"/>
      <c r="E21" s="69"/>
      <c r="F21" s="69"/>
      <c r="G21" s="48"/>
      <c r="H21" s="42"/>
      <c r="I21" s="38"/>
      <c r="J21" s="39"/>
      <c r="K21" s="69"/>
      <c r="L21" s="69"/>
      <c r="M21" s="80"/>
      <c r="N21" s="88"/>
      <c r="O21" s="38"/>
      <c r="P21" s="39"/>
      <c r="Q21" s="69"/>
      <c r="R21" s="69"/>
      <c r="S21" s="80"/>
      <c r="T21" s="88"/>
      <c r="U21" s="38"/>
      <c r="V21" s="39"/>
      <c r="W21" s="69"/>
      <c r="X21" s="69"/>
      <c r="Y21" s="80"/>
      <c r="Z21" s="88"/>
      <c r="AA21" s="38"/>
      <c r="AB21" s="39"/>
      <c r="AC21" s="69"/>
      <c r="AD21" s="69"/>
      <c r="AE21" s="18"/>
    </row>
    <row r="22" spans="1:31" ht="16.5" customHeight="1" thickBot="1">
      <c r="A22" s="49" t="s">
        <v>32</v>
      </c>
      <c r="B22" s="7"/>
      <c r="C22" s="8"/>
      <c r="D22" s="9"/>
      <c r="E22" s="8"/>
      <c r="F22" s="8"/>
      <c r="G22" s="46"/>
      <c r="H22" s="8"/>
      <c r="I22" s="8"/>
      <c r="J22" s="9"/>
      <c r="K22" s="8"/>
      <c r="L22" s="8"/>
      <c r="M22" s="81"/>
      <c r="N22" s="90"/>
      <c r="O22" s="8"/>
      <c r="P22" s="9"/>
      <c r="Q22" s="8"/>
      <c r="R22" s="8"/>
      <c r="S22" s="81"/>
      <c r="T22" s="90"/>
      <c r="U22" s="8"/>
      <c r="V22" s="9"/>
      <c r="W22" s="8"/>
      <c r="X22" s="8"/>
      <c r="Y22" s="81"/>
      <c r="Z22" s="90"/>
      <c r="AA22" s="8"/>
      <c r="AB22" s="9"/>
      <c r="AC22" s="8"/>
      <c r="AD22" s="8"/>
      <c r="AE22" s="19"/>
    </row>
    <row r="24" spans="1:13" ht="66.75" customHeight="1">
      <c r="A24" s="531" t="s">
        <v>34</v>
      </c>
      <c r="B24" s="531"/>
      <c r="C24" s="531"/>
      <c r="D24" s="531"/>
      <c r="E24" s="531"/>
      <c r="F24" s="531"/>
      <c r="G24" s="531"/>
      <c r="H24" s="531"/>
      <c r="I24" s="531"/>
      <c r="J24" s="531"/>
      <c r="K24" s="531"/>
      <c r="L24" s="531"/>
      <c r="M24" s="531"/>
    </row>
    <row r="25" spans="1:13" ht="18" customHeight="1">
      <c r="A25" s="532" t="s">
        <v>26</v>
      </c>
      <c r="B25" s="532"/>
      <c r="C25" s="532"/>
      <c r="D25" s="532"/>
      <c r="E25" s="532"/>
      <c r="F25" s="532"/>
      <c r="G25" s="532"/>
      <c r="H25" s="532"/>
      <c r="I25" s="532"/>
      <c r="J25" s="532"/>
      <c r="K25" s="532"/>
      <c r="L25" s="532"/>
      <c r="M25" s="532"/>
    </row>
    <row r="26" spans="1:13" ht="33.75" customHeight="1">
      <c r="A26" s="532" t="s">
        <v>39</v>
      </c>
      <c r="B26" s="532"/>
      <c r="C26" s="532"/>
      <c r="D26" s="532"/>
      <c r="E26" s="532"/>
      <c r="F26" s="532"/>
      <c r="G26" s="532"/>
      <c r="H26" s="532"/>
      <c r="I26" s="532"/>
      <c r="J26" s="532"/>
      <c r="K26" s="532"/>
      <c r="L26" s="532"/>
      <c r="M26" s="532"/>
    </row>
    <row r="27" spans="1:13" ht="23.25" customHeight="1">
      <c r="A27" s="532" t="s">
        <v>37</v>
      </c>
      <c r="B27" s="532"/>
      <c r="C27" s="532"/>
      <c r="D27" s="532"/>
      <c r="E27" s="532"/>
      <c r="F27" s="532"/>
      <c r="G27" s="532"/>
      <c r="H27" s="532"/>
      <c r="I27" s="532"/>
      <c r="J27" s="532"/>
      <c r="K27" s="532"/>
      <c r="L27" s="532"/>
      <c r="M27" s="532"/>
    </row>
    <row r="28" spans="1:13" ht="90" customHeight="1">
      <c r="A28" s="535" t="s">
        <v>43</v>
      </c>
      <c r="B28" s="535"/>
      <c r="C28" s="535"/>
      <c r="D28" s="535"/>
      <c r="E28" s="535"/>
      <c r="F28" s="535"/>
      <c r="G28" s="535"/>
      <c r="H28" s="535"/>
      <c r="I28" s="535"/>
      <c r="J28" s="535"/>
      <c r="K28" s="535"/>
      <c r="L28" s="535"/>
      <c r="M28" s="535"/>
    </row>
    <row r="29" spans="1:13" ht="36.75" customHeight="1">
      <c r="A29" s="532" t="s">
        <v>19</v>
      </c>
      <c r="B29" s="532"/>
      <c r="C29" s="532"/>
      <c r="D29" s="532"/>
      <c r="E29" s="532"/>
      <c r="F29" s="532"/>
      <c r="G29" s="532"/>
      <c r="H29" s="532"/>
      <c r="I29" s="532"/>
      <c r="J29" s="532"/>
      <c r="K29" s="532"/>
      <c r="L29" s="532"/>
      <c r="M29" s="532"/>
    </row>
    <row r="30" spans="1:13" ht="12.75">
      <c r="A30" s="532" t="s">
        <v>27</v>
      </c>
      <c r="B30" s="532"/>
      <c r="C30" s="532"/>
      <c r="D30" s="532"/>
      <c r="E30" s="532"/>
      <c r="F30" s="532"/>
      <c r="G30" s="532"/>
      <c r="H30" s="532"/>
      <c r="I30" s="532"/>
      <c r="J30" s="532"/>
      <c r="K30" s="532"/>
      <c r="L30" s="532"/>
      <c r="M30" s="532"/>
    </row>
    <row r="31" spans="1:13" ht="18" customHeight="1">
      <c r="A31" s="532" t="s">
        <v>28</v>
      </c>
      <c r="B31" s="532"/>
      <c r="C31" s="532"/>
      <c r="D31" s="532"/>
      <c r="E31" s="532"/>
      <c r="F31" s="532"/>
      <c r="G31" s="532"/>
      <c r="H31" s="532"/>
      <c r="I31" s="532"/>
      <c r="J31" s="532"/>
      <c r="K31" s="532"/>
      <c r="L31" s="532"/>
      <c r="M31" s="532"/>
    </row>
    <row r="32" spans="1:13" ht="12.75">
      <c r="A32" s="525" t="s">
        <v>20</v>
      </c>
      <c r="B32" s="525"/>
      <c r="C32" s="525"/>
      <c r="D32" s="525"/>
      <c r="E32" s="525"/>
      <c r="F32" s="525"/>
      <c r="G32" s="525"/>
      <c r="H32" s="525"/>
      <c r="I32" s="525"/>
      <c r="J32" s="525"/>
      <c r="K32" s="525"/>
      <c r="L32" s="525"/>
      <c r="M32" s="525"/>
    </row>
    <row r="33" spans="1:13" ht="20.25" customHeight="1">
      <c r="A33" s="525" t="s">
        <v>21</v>
      </c>
      <c r="B33" s="525"/>
      <c r="C33" s="525"/>
      <c r="D33" s="525"/>
      <c r="E33" s="525"/>
      <c r="F33" s="525"/>
      <c r="G33" s="525"/>
      <c r="H33" s="525"/>
      <c r="I33" s="525"/>
      <c r="J33" s="525"/>
      <c r="K33" s="525"/>
      <c r="L33" s="525"/>
      <c r="M33" s="525"/>
    </row>
    <row r="34" spans="1:13" ht="57" customHeight="1">
      <c r="A34" s="535" t="s">
        <v>35</v>
      </c>
      <c r="B34" s="535"/>
      <c r="C34" s="535"/>
      <c r="D34" s="535"/>
      <c r="E34" s="535"/>
      <c r="F34" s="535"/>
      <c r="G34" s="535"/>
      <c r="H34" s="535"/>
      <c r="I34" s="535"/>
      <c r="J34" s="535"/>
      <c r="K34" s="535"/>
      <c r="L34" s="535"/>
      <c r="M34" s="535"/>
    </row>
    <row r="35" spans="1:13" ht="39.75" customHeight="1">
      <c r="A35" s="535" t="s">
        <v>44</v>
      </c>
      <c r="B35" s="535"/>
      <c r="C35" s="535"/>
      <c r="D35" s="535"/>
      <c r="E35" s="535"/>
      <c r="F35" s="535"/>
      <c r="G35" s="535"/>
      <c r="H35" s="535"/>
      <c r="I35" s="535"/>
      <c r="J35" s="535"/>
      <c r="K35" s="535"/>
      <c r="L35" s="535"/>
      <c r="M35" s="535"/>
    </row>
    <row r="36" spans="1:13" ht="48" customHeight="1">
      <c r="A36" s="535" t="s">
        <v>40</v>
      </c>
      <c r="B36" s="535"/>
      <c r="C36" s="535"/>
      <c r="D36" s="535"/>
      <c r="E36" s="535"/>
      <c r="F36" s="535"/>
      <c r="G36" s="535"/>
      <c r="H36" s="535"/>
      <c r="I36" s="535"/>
      <c r="J36" s="535"/>
      <c r="K36" s="535"/>
      <c r="L36" s="535"/>
      <c r="M36" s="535"/>
    </row>
    <row r="37" spans="1:13" ht="67.5" customHeight="1">
      <c r="A37" s="535" t="s">
        <v>38</v>
      </c>
      <c r="B37" s="535"/>
      <c r="C37" s="535"/>
      <c r="D37" s="535"/>
      <c r="E37" s="535"/>
      <c r="F37" s="535"/>
      <c r="G37" s="535"/>
      <c r="H37" s="535"/>
      <c r="I37" s="535"/>
      <c r="J37" s="535"/>
      <c r="K37" s="535"/>
      <c r="L37" s="535"/>
      <c r="M37" s="535"/>
    </row>
    <row r="38" spans="1:13" ht="25.5" customHeight="1">
      <c r="A38" s="536" t="s">
        <v>29</v>
      </c>
      <c r="B38" s="536"/>
      <c r="C38" s="536"/>
      <c r="D38" s="536"/>
      <c r="E38" s="536"/>
      <c r="F38" s="536"/>
      <c r="G38" s="536"/>
      <c r="H38" s="536"/>
      <c r="I38" s="536"/>
      <c r="J38" s="536"/>
      <c r="K38" s="536"/>
      <c r="L38" s="536"/>
      <c r="M38" s="536"/>
    </row>
    <row r="48" spans="2:31" ht="12.75">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row>
    <row r="49" spans="2:31" ht="12.7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row>
    <row r="50" spans="2:31" ht="12.7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row>
    <row r="51" spans="2:31" ht="12.75">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row>
    <row r="52" spans="2:31" ht="12.7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row>
    <row r="53" spans="2:31" ht="12.75">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row>
    <row r="54" spans="2:31" ht="12.75">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row>
    <row r="55" spans="2:31" ht="12.75">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row>
    <row r="56" spans="2:31" ht="12.75">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row>
    <row r="57" spans="2:31" ht="12.75">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row>
    <row r="58" spans="2:31" ht="12.75">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row>
    <row r="59" spans="2:31" ht="12.75">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row>
    <row r="60" spans="2:31" ht="12.75">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row>
    <row r="61" spans="2:31" ht="12.7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row>
    <row r="62" spans="2:31" ht="12.7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row>
    <row r="63" spans="2:31" ht="12.7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row>
    <row r="64" spans="2:31" ht="12.7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row>
    <row r="65" spans="2:31" ht="12.7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row>
    <row r="66" spans="2:31" ht="12.75">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row>
    <row r="67" spans="2:31" ht="12.75">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row>
    <row r="68" spans="2:31" ht="12.7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row>
    <row r="69" spans="2:31" ht="12.75">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row>
    <row r="70" spans="2:31" ht="12.7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row>
    <row r="71" spans="2:31" ht="12.7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row>
    <row r="72" spans="2:31" ht="12.75">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row>
    <row r="73" spans="2:31" ht="12.75">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row>
    <row r="74" spans="2:31" ht="12.75">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row>
    <row r="75" spans="2:31" ht="12.75">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row>
    <row r="76" spans="2:31" ht="12.75">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row>
    <row r="77" spans="2:31" ht="12.75">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row>
    <row r="78" spans="2:31" ht="12.75">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row>
    <row r="79" spans="2:31" ht="12.75">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row>
    <row r="80" spans="2:31" ht="12.75">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row>
    <row r="81" spans="2:31" ht="12.7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row>
    <row r="82" spans="2:31" ht="12.7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row>
    <row r="83" spans="2:31" ht="12.7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row>
    <row r="84" spans="2:31" ht="12.7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row>
    <row r="85" spans="2:31" ht="12.7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row>
    <row r="86" spans="2:31" ht="12.7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row>
    <row r="87" spans="2:31" ht="12.7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row>
    <row r="88" spans="2:31" ht="12.7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row>
    <row r="89" spans="2:31" ht="12.7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row>
    <row r="90" spans="2:31" ht="12.7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row>
    <row r="91" spans="2:31" ht="12.7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row>
    <row r="92" spans="2:31" ht="12.7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row>
    <row r="93" spans="2:31" ht="12.7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row>
    <row r="94" spans="2:31" ht="12.7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row>
    <row r="95" spans="2:31" ht="12.7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row>
    <row r="96" spans="2:31" ht="12.7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row>
    <row r="97" spans="2:31" ht="12.7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row>
    <row r="98" spans="2:31" ht="12.7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row>
    <row r="99" spans="2:31" ht="12.7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row>
    <row r="100" spans="2:31" ht="12.7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row>
    <row r="101" spans="2:31" ht="12.7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row>
    <row r="102" spans="2:31" ht="12.7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row>
    <row r="103" spans="2:31" ht="12.7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row>
    <row r="104" spans="2:31" ht="12.7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row>
    <row r="105" spans="2:31" ht="12.75">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row>
    <row r="106" spans="2:31" ht="12.7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row>
    <row r="107" spans="2:31" ht="12.75">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row>
    <row r="108" spans="2:31" ht="12.7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row>
    <row r="109" spans="2:31" ht="12.75">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row>
    <row r="110" spans="2:31" ht="12.75">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row>
    <row r="111" spans="2:31" ht="12.7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row>
    <row r="112" spans="2:31" ht="12.7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row>
    <row r="113" spans="2:31" ht="12.75">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row>
    <row r="114" spans="2:31" ht="12.75">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row>
    <row r="115" spans="2:31" ht="12.75">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row>
    <row r="116" spans="2:31" ht="12.7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row>
    <row r="117" spans="2:31" ht="12.7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row>
    <row r="118" spans="2:31" ht="12.7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row>
    <row r="119" spans="2:31" ht="12.7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row>
    <row r="120" spans="2:31" ht="12.7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row>
    <row r="121" spans="2:31" ht="12.7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row>
    <row r="122" spans="2:31" ht="12.7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row>
    <row r="123" spans="2:31" ht="12.7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row>
    <row r="124" spans="2:31" ht="12.75">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row>
    <row r="125" spans="2:31" ht="12.75">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row>
    <row r="126" spans="2:31" ht="12.75">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row>
    <row r="127" spans="2:31" ht="12.75">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row>
    <row r="128" spans="2:31" ht="12.75">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row>
    <row r="129" spans="2:31" ht="12.75">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row>
    <row r="130" spans="2:31" ht="12.75">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row>
    <row r="131" spans="2:31" ht="12.75">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row>
    <row r="132" spans="2:31" ht="12.75">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row>
    <row r="133" spans="2:31" ht="12.75">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row>
    <row r="134" spans="2:31" ht="12.75">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row>
    <row r="135" spans="2:31" ht="12.75">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row>
    <row r="136" spans="2:31" ht="12.75">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row>
    <row r="137" spans="2:31" ht="12.75">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row>
    <row r="138" spans="2:31" ht="12.75">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row>
    <row r="139" spans="2:31" ht="12.75">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row>
    <row r="140" spans="2:31" ht="12.75">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row>
    <row r="141" spans="2:31" ht="12.75">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row>
    <row r="142" spans="2:31" ht="12.75">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row>
    <row r="143" spans="2:31" ht="12.75">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row>
    <row r="144" spans="2:31" ht="12.75">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row>
    <row r="145" spans="2:31" ht="12.75">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row>
    <row r="146" spans="2:31" ht="12.75">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row>
    <row r="147" spans="2:31" ht="12.75">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row>
    <row r="148" spans="2:31" ht="12.75">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row>
    <row r="149" spans="2:31" ht="12.75">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row>
    <row r="150" spans="2:31" ht="12.75">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row>
    <row r="151" spans="2:31" ht="12.75">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row>
    <row r="152" spans="2:31" ht="12.75">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row>
    <row r="153" spans="2:31" ht="12.75">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row>
    <row r="154" spans="2:31" ht="12.75">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row>
    <row r="155" spans="2:31" ht="12.75">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row>
    <row r="156" spans="2:31" ht="12.75">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row>
    <row r="157" spans="2:31" ht="12.75">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row>
    <row r="158" spans="2:31" ht="12.75">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row>
    <row r="159" spans="2:31" ht="12.75">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row>
    <row r="160" spans="2:31" ht="12.75">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row>
    <row r="161" spans="2:31" ht="12.75">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row>
    <row r="162" spans="2:31" ht="12.75">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row>
    <row r="163" spans="2:31" ht="12.75">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row>
    <row r="164" spans="2:31" ht="12.75">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row>
    <row r="165" spans="2:31" ht="12.75">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row>
    <row r="166" spans="2:31" ht="12.75">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row>
    <row r="167" spans="2:31" ht="12.75">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row>
    <row r="168" spans="2:31" ht="12.75">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row>
    <row r="169" spans="2:31" ht="12.75">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row>
    <row r="170" spans="2:31" ht="12.75">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row>
    <row r="171" spans="2:31" ht="12.75">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row>
    <row r="172" spans="2:31" ht="12.75">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row>
    <row r="173" spans="2:31" ht="12.75">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row>
    <row r="174" spans="2:31" ht="12.75">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row>
    <row r="175" spans="2:31" ht="12.75">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row>
    <row r="176" spans="2:31" ht="12.75">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row>
    <row r="177" spans="2:31" ht="12.75">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row>
    <row r="178" spans="2:31" ht="12.75">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row>
    <row r="179" spans="2:31" ht="12.75">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row>
    <row r="180" spans="2:31" ht="12.75">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row>
    <row r="181" spans="2:31" ht="12.75">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row>
    <row r="182" spans="2:31" ht="12.75">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row>
    <row r="183" spans="2:31" ht="12.75">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row>
    <row r="184" spans="2:31" ht="12.75">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row>
    <row r="185" spans="2:31" ht="12.75">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row>
    <row r="186" spans="2:31" ht="12.75">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row>
    <row r="187" spans="2:31" ht="12.75">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row>
    <row r="188" spans="2:31" ht="12.75">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row>
    <row r="189" spans="2:31" ht="12.75">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row>
    <row r="190" spans="2:31" ht="12.75">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row>
    <row r="191" spans="2:31" ht="12.75">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row>
    <row r="192" spans="2:31" ht="12.75">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row>
    <row r="193" spans="2:31" ht="12.75">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row>
    <row r="194" spans="2:31" ht="12.75">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row>
    <row r="195" spans="2:31" ht="12.75">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row>
    <row r="196" spans="2:31" ht="12.75">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row>
    <row r="197" spans="2:31" ht="12.75">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row>
    <row r="198" spans="2:31" ht="12.75">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row>
    <row r="199" spans="2:31" ht="12.75">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row>
    <row r="200" spans="2:31" ht="12.75">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row>
    <row r="201" spans="2:31" ht="12.75">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row>
    <row r="202" spans="2:31" ht="12.75">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row>
    <row r="203" spans="2:31" ht="12.75">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row>
    <row r="204" spans="2:31" ht="12.75">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row>
    <row r="205" spans="2:31" ht="12.75">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row>
    <row r="206" spans="2:31" ht="12.75">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row>
    <row r="207" spans="2:31" ht="12.75">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row>
    <row r="208" spans="2:31" ht="12.75">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row>
    <row r="209" spans="2:31" ht="12.75">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row>
    <row r="210" spans="2:31" ht="12.75">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row>
    <row r="211" spans="2:31" ht="12.75">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row>
    <row r="212" spans="2:31" ht="12.75">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row>
    <row r="213" spans="2:31" ht="12.75">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row>
    <row r="214" spans="2:31" ht="12.75">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row>
    <row r="215" spans="2:31" ht="12.75">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row>
    <row r="216" spans="2:31" ht="12.75">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row>
    <row r="217" spans="2:31" ht="12.75">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row>
    <row r="218" spans="2:31" ht="12.75">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row>
    <row r="219" spans="2:31" ht="12.75">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row>
    <row r="220" spans="2:31" ht="12.75">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row>
    <row r="221" spans="2:31" ht="12.75">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row>
    <row r="222" spans="2:31" ht="12.75">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row>
    <row r="223" spans="2:31" ht="12.75">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row>
    <row r="224" spans="2:31" ht="12.75">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row>
    <row r="225" spans="2:31" ht="12.75">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row>
    <row r="226" spans="2:31" ht="12.75">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row>
  </sheetData>
  <sheetProtection/>
  <mergeCells count="20">
    <mergeCell ref="A37:M37"/>
    <mergeCell ref="A38:M38"/>
    <mergeCell ref="A31:M31"/>
    <mergeCell ref="A32:M32"/>
    <mergeCell ref="A33:M33"/>
    <mergeCell ref="A34:M34"/>
    <mergeCell ref="A35:M35"/>
    <mergeCell ref="A36:M36"/>
    <mergeCell ref="A25:M25"/>
    <mergeCell ref="A26:M26"/>
    <mergeCell ref="A27:M27"/>
    <mergeCell ref="A28:M28"/>
    <mergeCell ref="A29:M29"/>
    <mergeCell ref="A30:M30"/>
    <mergeCell ref="B1:G1"/>
    <mergeCell ref="H1:M1"/>
    <mergeCell ref="N1:S1"/>
    <mergeCell ref="T1:Y1"/>
    <mergeCell ref="Z1:AE1"/>
    <mergeCell ref="A24:M24"/>
  </mergeCells>
  <printOptions/>
  <pageMargins left="0.23622047244094488" right="0.23622047244094488" top="0.7480314960629921" bottom="0.7480314960629921" header="0.31496062992125984" footer="0.31496062992125984"/>
  <pageSetup horizontalDpi="600" verticalDpi="600" orientation="landscape" paperSize="9" scale="87" r:id="rId1"/>
  <headerFooter alignWithMargins="0">
    <oddFooter>&amp;L&amp;"Times New Roman,Regular"&amp;9&amp;K01+000August 2018
&amp;F&amp;R&amp;"Times New Roman,Regular"&amp;9&amp;P</oddFooter>
  </headerFooter>
</worksheet>
</file>

<file path=xl/worksheets/sheet5.xml><?xml version="1.0" encoding="utf-8"?>
<worksheet xmlns="http://schemas.openxmlformats.org/spreadsheetml/2006/main" xmlns:r="http://schemas.openxmlformats.org/officeDocument/2006/relationships">
  <dimension ref="A1:HD228"/>
  <sheetViews>
    <sheetView zoomScale="75" zoomScaleNormal="75" zoomScaleSheetLayoutView="100" workbookViewId="0" topLeftCell="A1">
      <selection activeCell="R12" sqref="R12"/>
    </sheetView>
  </sheetViews>
  <sheetFormatPr defaultColWidth="11.421875" defaultRowHeight="12.75"/>
  <cols>
    <col min="1" max="1" width="61.421875" style="14" customWidth="1"/>
    <col min="2" max="6" width="11.7109375" style="0" customWidth="1"/>
    <col min="7" max="7" width="13.7109375" style="0" customWidth="1"/>
    <col min="8" max="12" width="11.7109375" style="0" customWidth="1"/>
    <col min="13" max="13" width="13.7109375" style="0" customWidth="1"/>
  </cols>
  <sheetData>
    <row r="1" spans="1:13" ht="24" customHeight="1" thickBot="1">
      <c r="A1" s="54" t="s">
        <v>23</v>
      </c>
      <c r="B1" s="537" t="s">
        <v>8</v>
      </c>
      <c r="C1" s="538"/>
      <c r="D1" s="538"/>
      <c r="E1" s="538"/>
      <c r="F1" s="538"/>
      <c r="G1" s="539"/>
      <c r="H1" s="540" t="s">
        <v>9</v>
      </c>
      <c r="I1" s="538"/>
      <c r="J1" s="538"/>
      <c r="K1" s="538"/>
      <c r="L1" s="538"/>
      <c r="M1" s="539"/>
    </row>
    <row r="2" spans="1:212" s="13" customFormat="1" ht="48" customHeight="1">
      <c r="A2" s="57" t="s">
        <v>16</v>
      </c>
      <c r="B2" s="59" t="s">
        <v>24</v>
      </c>
      <c r="C2" s="59" t="s">
        <v>1</v>
      </c>
      <c r="D2" s="60" t="s">
        <v>30</v>
      </c>
      <c r="E2" s="60" t="s">
        <v>45</v>
      </c>
      <c r="F2" s="60" t="s">
        <v>46</v>
      </c>
      <c r="G2" s="70" t="s">
        <v>25</v>
      </c>
      <c r="H2" s="71" t="s">
        <v>0</v>
      </c>
      <c r="I2" s="59" t="s">
        <v>1</v>
      </c>
      <c r="J2" s="60" t="s">
        <v>30</v>
      </c>
      <c r="K2" s="60" t="s">
        <v>45</v>
      </c>
      <c r="L2" s="60" t="s">
        <v>46</v>
      </c>
      <c r="M2" s="70" t="s">
        <v>22</v>
      </c>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row>
    <row r="3" spans="1:13" ht="15" customHeight="1">
      <c r="A3" s="62" t="s">
        <v>41</v>
      </c>
      <c r="B3" s="4"/>
      <c r="C3" s="1"/>
      <c r="D3" s="1"/>
      <c r="E3" s="1"/>
      <c r="F3" s="1"/>
      <c r="G3" s="65"/>
      <c r="H3" s="72"/>
      <c r="I3" s="1"/>
      <c r="J3" s="1"/>
      <c r="K3" s="1"/>
      <c r="L3" s="1"/>
      <c r="M3" s="74"/>
    </row>
    <row r="4" spans="1:13" ht="27">
      <c r="A4" s="61" t="s">
        <v>15</v>
      </c>
      <c r="B4" s="5"/>
      <c r="C4" s="2"/>
      <c r="D4" s="2"/>
      <c r="E4" s="2"/>
      <c r="F4" s="2"/>
      <c r="G4" s="66"/>
      <c r="H4" s="73"/>
      <c r="I4" s="2"/>
      <c r="J4" s="2"/>
      <c r="K4" s="2"/>
      <c r="L4" s="2"/>
      <c r="M4" s="74"/>
    </row>
    <row r="5" spans="1:13" ht="25.5">
      <c r="A5" s="58" t="s">
        <v>17</v>
      </c>
      <c r="B5" s="5" t="s">
        <v>2</v>
      </c>
      <c r="C5" s="2"/>
      <c r="D5" s="2"/>
      <c r="E5" s="2"/>
      <c r="F5" s="2"/>
      <c r="G5" s="66"/>
      <c r="H5" s="73" t="s">
        <v>2</v>
      </c>
      <c r="I5" s="2"/>
      <c r="J5" s="2"/>
      <c r="K5" s="2"/>
      <c r="L5" s="2"/>
      <c r="M5" s="74"/>
    </row>
    <row r="6" spans="1:13" ht="15" customHeight="1">
      <c r="A6" s="24" t="s">
        <v>5</v>
      </c>
      <c r="B6" s="25"/>
      <c r="C6" s="26"/>
      <c r="D6" s="27"/>
      <c r="E6" s="64"/>
      <c r="F6" s="64"/>
      <c r="G6" s="16"/>
      <c r="H6" s="25"/>
      <c r="I6" s="26"/>
      <c r="J6" s="27"/>
      <c r="K6" s="64"/>
      <c r="L6" s="64"/>
      <c r="M6" s="75"/>
    </row>
    <row r="7" spans="1:13" ht="15" customHeight="1">
      <c r="A7" s="47" t="s">
        <v>10</v>
      </c>
      <c r="B7" s="4"/>
      <c r="C7" s="1"/>
      <c r="D7" s="1"/>
      <c r="E7" s="65"/>
      <c r="F7" s="65"/>
      <c r="G7" s="43"/>
      <c r="H7" s="21"/>
      <c r="I7" s="1"/>
      <c r="J7" s="1"/>
      <c r="K7" s="65"/>
      <c r="L7" s="65"/>
      <c r="M7" s="76"/>
    </row>
    <row r="8" spans="1:13" ht="15" customHeight="1">
      <c r="A8" s="24" t="s">
        <v>4</v>
      </c>
      <c r="B8" s="25"/>
      <c r="C8" s="26"/>
      <c r="D8" s="28"/>
      <c r="E8" s="26"/>
      <c r="F8" s="26"/>
      <c r="G8" s="16"/>
      <c r="H8" s="25"/>
      <c r="I8" s="26"/>
      <c r="J8" s="28"/>
      <c r="K8" s="26"/>
      <c r="L8" s="26"/>
      <c r="M8" s="75"/>
    </row>
    <row r="9" spans="1:13" ht="15" customHeight="1">
      <c r="A9" s="47" t="s">
        <v>11</v>
      </c>
      <c r="B9" s="4"/>
      <c r="C9" s="1"/>
      <c r="D9" s="1"/>
      <c r="E9" s="65"/>
      <c r="F9" s="65"/>
      <c r="G9" s="43"/>
      <c r="H9" s="21"/>
      <c r="I9" s="1"/>
      <c r="J9" s="1"/>
      <c r="K9" s="65"/>
      <c r="L9" s="65"/>
      <c r="M9" s="76"/>
    </row>
    <row r="10" spans="1:13" ht="15" customHeight="1">
      <c r="A10" s="24" t="s">
        <v>3</v>
      </c>
      <c r="B10" s="25"/>
      <c r="C10" s="26"/>
      <c r="D10" s="28"/>
      <c r="E10" s="26"/>
      <c r="F10" s="26"/>
      <c r="G10" s="16"/>
      <c r="H10" s="25"/>
      <c r="I10" s="26"/>
      <c r="J10" s="28"/>
      <c r="K10" s="26"/>
      <c r="L10" s="26"/>
      <c r="M10" s="75"/>
    </row>
    <row r="11" spans="1:13" ht="15" customHeight="1">
      <c r="A11" s="63" t="s">
        <v>42</v>
      </c>
      <c r="B11" s="5"/>
      <c r="C11" s="2"/>
      <c r="D11" s="2"/>
      <c r="E11" s="66"/>
      <c r="F11" s="66"/>
      <c r="G11" s="44"/>
      <c r="H11" s="40"/>
      <c r="I11" s="2"/>
      <c r="J11" s="2"/>
      <c r="K11" s="66"/>
      <c r="L11" s="66"/>
      <c r="M11" s="76"/>
    </row>
    <row r="12" spans="1:13" ht="15" customHeight="1">
      <c r="A12" s="24" t="s">
        <v>13</v>
      </c>
      <c r="B12" s="29"/>
      <c r="C12" s="30"/>
      <c r="D12" s="31"/>
      <c r="E12" s="30"/>
      <c r="F12" s="30"/>
      <c r="G12" s="16"/>
      <c r="H12" s="29"/>
      <c r="I12" s="30"/>
      <c r="J12" s="31"/>
      <c r="K12" s="30"/>
      <c r="L12" s="30"/>
      <c r="M12" s="75"/>
    </row>
    <row r="13" spans="1:13" ht="15" customHeight="1">
      <c r="A13" s="47" t="s">
        <v>14</v>
      </c>
      <c r="B13" s="4"/>
      <c r="C13" s="1"/>
      <c r="D13" s="1"/>
      <c r="E13" s="65"/>
      <c r="F13" s="65"/>
      <c r="G13" s="43"/>
      <c r="H13" s="21"/>
      <c r="I13" s="1"/>
      <c r="J13" s="1"/>
      <c r="K13" s="65"/>
      <c r="L13" s="65"/>
      <c r="M13" s="76"/>
    </row>
    <row r="14" spans="1:13" ht="15" customHeight="1" thickBot="1">
      <c r="A14" s="32" t="s">
        <v>6</v>
      </c>
      <c r="B14" s="33"/>
      <c r="C14" s="34"/>
      <c r="D14" s="35"/>
      <c r="E14" s="34"/>
      <c r="F14" s="34"/>
      <c r="G14" s="20"/>
      <c r="H14" s="33"/>
      <c r="I14" s="34"/>
      <c r="J14" s="35"/>
      <c r="K14" s="34"/>
      <c r="L14" s="34"/>
      <c r="M14" s="77"/>
    </row>
    <row r="15" spans="1:13" ht="15" customHeight="1">
      <c r="A15" s="47" t="s">
        <v>12</v>
      </c>
      <c r="B15" s="6"/>
      <c r="C15" s="3"/>
      <c r="D15" s="3"/>
      <c r="E15" s="67"/>
      <c r="F15" s="67"/>
      <c r="G15" s="45"/>
      <c r="H15" s="41"/>
      <c r="I15" s="3"/>
      <c r="J15" s="3"/>
      <c r="K15" s="67"/>
      <c r="L15" s="67"/>
      <c r="M15" s="78"/>
    </row>
    <row r="16" spans="1:13" ht="15" customHeight="1">
      <c r="A16" s="47"/>
      <c r="B16" s="6"/>
      <c r="C16" s="3"/>
      <c r="D16" s="3"/>
      <c r="E16" s="67"/>
      <c r="F16" s="67"/>
      <c r="G16" s="45"/>
      <c r="H16" s="41"/>
      <c r="I16" s="3"/>
      <c r="J16" s="3"/>
      <c r="K16" s="67"/>
      <c r="L16" s="67"/>
      <c r="M16" s="78"/>
    </row>
    <row r="17" spans="1:13" ht="15" customHeight="1" thickBot="1">
      <c r="A17" s="15" t="s">
        <v>7</v>
      </c>
      <c r="B17" s="36"/>
      <c r="C17" s="26"/>
      <c r="D17" s="28"/>
      <c r="E17" s="68"/>
      <c r="F17" s="68"/>
      <c r="G17" s="20"/>
      <c r="H17" s="25"/>
      <c r="I17" s="26"/>
      <c r="J17" s="28"/>
      <c r="K17" s="68"/>
      <c r="L17" s="68"/>
      <c r="M17" s="75"/>
    </row>
    <row r="18" spans="1:13" ht="16.5" customHeight="1" thickBot="1">
      <c r="A18" s="49" t="s">
        <v>18</v>
      </c>
      <c r="B18" s="10"/>
      <c r="C18" s="11"/>
      <c r="D18" s="12"/>
      <c r="E18" s="11"/>
      <c r="F18" s="11"/>
      <c r="G18" s="17"/>
      <c r="H18" s="10"/>
      <c r="I18" s="11"/>
      <c r="J18" s="12"/>
      <c r="K18" s="11"/>
      <c r="L18" s="11"/>
      <c r="M18" s="79"/>
    </row>
    <row r="19" spans="1:13" ht="30" customHeight="1" thickBot="1">
      <c r="A19" s="56" t="s">
        <v>33</v>
      </c>
      <c r="B19" s="37"/>
      <c r="C19" s="38"/>
      <c r="D19" s="39"/>
      <c r="E19" s="38"/>
      <c r="F19" s="38"/>
      <c r="G19" s="18"/>
      <c r="H19" s="42"/>
      <c r="I19" s="38"/>
      <c r="J19" s="39"/>
      <c r="K19" s="38"/>
      <c r="L19" s="38"/>
      <c r="M19" s="80"/>
    </row>
    <row r="20" spans="1:13" ht="25.5" customHeight="1" thickBot="1">
      <c r="A20" s="49" t="s">
        <v>36</v>
      </c>
      <c r="B20" s="7"/>
      <c r="C20" s="8"/>
      <c r="D20" s="9"/>
      <c r="E20" s="8"/>
      <c r="F20" s="8"/>
      <c r="G20" s="19"/>
      <c r="H20" s="7"/>
      <c r="I20" s="8"/>
      <c r="J20" s="9"/>
      <c r="K20" s="8"/>
      <c r="L20" s="8"/>
      <c r="M20" s="81"/>
    </row>
    <row r="21" spans="1:13" ht="30" customHeight="1" thickBot="1">
      <c r="A21" s="56" t="s">
        <v>31</v>
      </c>
      <c r="B21" s="37"/>
      <c r="C21" s="38"/>
      <c r="D21" s="39"/>
      <c r="E21" s="69"/>
      <c r="F21" s="69"/>
      <c r="G21" s="48"/>
      <c r="H21" s="42"/>
      <c r="I21" s="38"/>
      <c r="J21" s="39"/>
      <c r="K21" s="69"/>
      <c r="L21" s="69"/>
      <c r="M21" s="80"/>
    </row>
    <row r="22" spans="1:13" ht="16.5" customHeight="1" thickBot="1">
      <c r="A22" s="49" t="s">
        <v>32</v>
      </c>
      <c r="B22" s="7"/>
      <c r="C22" s="8"/>
      <c r="D22" s="9"/>
      <c r="E22" s="8"/>
      <c r="F22" s="8"/>
      <c r="G22" s="46"/>
      <c r="H22" s="8"/>
      <c r="I22" s="8"/>
      <c r="J22" s="9"/>
      <c r="K22" s="8"/>
      <c r="L22" s="8"/>
      <c r="M22" s="81"/>
    </row>
    <row r="23" spans="1:13" ht="13.5" thickBot="1">
      <c r="A23" s="55"/>
      <c r="B23" s="50"/>
      <c r="C23" s="51"/>
      <c r="D23" s="52"/>
      <c r="E23" s="52"/>
      <c r="F23" s="52"/>
      <c r="G23" s="52"/>
      <c r="H23" s="53"/>
      <c r="I23" s="51"/>
      <c r="J23" s="52"/>
      <c r="K23" s="52"/>
      <c r="L23" s="52"/>
      <c r="M23" s="82"/>
    </row>
    <row r="24" spans="1:13" ht="16.5" customHeight="1" thickBot="1">
      <c r="A24" s="49"/>
      <c r="B24" s="7"/>
      <c r="C24" s="8"/>
      <c r="D24" s="9"/>
      <c r="E24" s="8"/>
      <c r="F24" s="8"/>
      <c r="G24" s="46"/>
      <c r="H24" s="8"/>
      <c r="I24" s="8"/>
      <c r="J24" s="9"/>
      <c r="K24" s="8"/>
      <c r="L24" s="8"/>
      <c r="M24" s="81"/>
    </row>
    <row r="26" spans="1:13" ht="66.75" customHeight="1">
      <c r="A26" s="531" t="s">
        <v>34</v>
      </c>
      <c r="B26" s="531"/>
      <c r="C26" s="531"/>
      <c r="D26" s="531"/>
      <c r="E26" s="531"/>
      <c r="F26" s="531"/>
      <c r="G26" s="531"/>
      <c r="H26" s="531"/>
      <c r="I26" s="531"/>
      <c r="J26" s="531"/>
      <c r="K26" s="531"/>
      <c r="L26" s="531"/>
      <c r="M26" s="531"/>
    </row>
    <row r="27" spans="1:13" ht="18" customHeight="1">
      <c r="A27" s="532" t="s">
        <v>26</v>
      </c>
      <c r="B27" s="532"/>
      <c r="C27" s="532"/>
      <c r="D27" s="532"/>
      <c r="E27" s="532"/>
      <c r="F27" s="532"/>
      <c r="G27" s="532"/>
      <c r="H27" s="532"/>
      <c r="I27" s="532"/>
      <c r="J27" s="532"/>
      <c r="K27" s="532"/>
      <c r="L27" s="532"/>
      <c r="M27" s="532"/>
    </row>
    <row r="28" spans="1:13" ht="33.75" customHeight="1">
      <c r="A28" s="532" t="s">
        <v>39</v>
      </c>
      <c r="B28" s="532"/>
      <c r="C28" s="532"/>
      <c r="D28" s="532"/>
      <c r="E28" s="532"/>
      <c r="F28" s="532"/>
      <c r="G28" s="532"/>
      <c r="H28" s="532"/>
      <c r="I28" s="532"/>
      <c r="J28" s="532"/>
      <c r="K28" s="532"/>
      <c r="L28" s="532"/>
      <c r="M28" s="532"/>
    </row>
    <row r="29" spans="1:13" ht="23.25" customHeight="1">
      <c r="A29" s="532" t="s">
        <v>37</v>
      </c>
      <c r="B29" s="532"/>
      <c r="C29" s="532"/>
      <c r="D29" s="532"/>
      <c r="E29" s="532"/>
      <c r="F29" s="532"/>
      <c r="G29" s="532"/>
      <c r="H29" s="532"/>
      <c r="I29" s="532"/>
      <c r="J29" s="532"/>
      <c r="K29" s="532"/>
      <c r="L29" s="532"/>
      <c r="M29" s="532"/>
    </row>
    <row r="30" spans="1:13" ht="90" customHeight="1">
      <c r="A30" s="535" t="s">
        <v>43</v>
      </c>
      <c r="B30" s="535"/>
      <c r="C30" s="535"/>
      <c r="D30" s="535"/>
      <c r="E30" s="535"/>
      <c r="F30" s="535"/>
      <c r="G30" s="535"/>
      <c r="H30" s="535"/>
      <c r="I30" s="535"/>
      <c r="J30" s="535"/>
      <c r="K30" s="535"/>
      <c r="L30" s="535"/>
      <c r="M30" s="535"/>
    </row>
    <row r="31" spans="1:13" ht="36.75" customHeight="1">
      <c r="A31" s="532" t="s">
        <v>19</v>
      </c>
      <c r="B31" s="532"/>
      <c r="C31" s="532"/>
      <c r="D31" s="532"/>
      <c r="E31" s="532"/>
      <c r="F31" s="532"/>
      <c r="G31" s="532"/>
      <c r="H31" s="532"/>
      <c r="I31" s="532"/>
      <c r="J31" s="532"/>
      <c r="K31" s="532"/>
      <c r="L31" s="532"/>
      <c r="M31" s="532"/>
    </row>
    <row r="32" spans="1:13" ht="12.75">
      <c r="A32" s="532" t="s">
        <v>27</v>
      </c>
      <c r="B32" s="532"/>
      <c r="C32" s="532"/>
      <c r="D32" s="532"/>
      <c r="E32" s="532"/>
      <c r="F32" s="532"/>
      <c r="G32" s="532"/>
      <c r="H32" s="532"/>
      <c r="I32" s="532"/>
      <c r="J32" s="532"/>
      <c r="K32" s="532"/>
      <c r="L32" s="532"/>
      <c r="M32" s="532"/>
    </row>
    <row r="33" spans="1:13" ht="18" customHeight="1">
      <c r="A33" s="532" t="s">
        <v>28</v>
      </c>
      <c r="B33" s="532"/>
      <c r="C33" s="532"/>
      <c r="D33" s="532"/>
      <c r="E33" s="532"/>
      <c r="F33" s="532"/>
      <c r="G33" s="532"/>
      <c r="H33" s="532"/>
      <c r="I33" s="532"/>
      <c r="J33" s="532"/>
      <c r="K33" s="532"/>
      <c r="L33" s="532"/>
      <c r="M33" s="532"/>
    </row>
    <row r="34" spans="1:13" ht="12.75">
      <c r="A34" s="525" t="s">
        <v>20</v>
      </c>
      <c r="B34" s="525"/>
      <c r="C34" s="525"/>
      <c r="D34" s="525"/>
      <c r="E34" s="525"/>
      <c r="F34" s="525"/>
      <c r="G34" s="525"/>
      <c r="H34" s="525"/>
      <c r="I34" s="525"/>
      <c r="J34" s="525"/>
      <c r="K34" s="525"/>
      <c r="L34" s="525"/>
      <c r="M34" s="525"/>
    </row>
    <row r="35" spans="1:13" ht="20.25" customHeight="1">
      <c r="A35" s="525" t="s">
        <v>21</v>
      </c>
      <c r="B35" s="525"/>
      <c r="C35" s="525"/>
      <c r="D35" s="525"/>
      <c r="E35" s="525"/>
      <c r="F35" s="525"/>
      <c r="G35" s="525"/>
      <c r="H35" s="525"/>
      <c r="I35" s="525"/>
      <c r="J35" s="525"/>
      <c r="K35" s="525"/>
      <c r="L35" s="525"/>
      <c r="M35" s="525"/>
    </row>
    <row r="36" spans="1:13" ht="57" customHeight="1">
      <c r="A36" s="535" t="s">
        <v>35</v>
      </c>
      <c r="B36" s="535"/>
      <c r="C36" s="535"/>
      <c r="D36" s="535"/>
      <c r="E36" s="535"/>
      <c r="F36" s="535"/>
      <c r="G36" s="535"/>
      <c r="H36" s="535"/>
      <c r="I36" s="535"/>
      <c r="J36" s="535"/>
      <c r="K36" s="535"/>
      <c r="L36" s="535"/>
      <c r="M36" s="535"/>
    </row>
    <row r="37" spans="1:13" ht="39.75" customHeight="1">
      <c r="A37" s="535" t="s">
        <v>44</v>
      </c>
      <c r="B37" s="535"/>
      <c r="C37" s="535"/>
      <c r="D37" s="535"/>
      <c r="E37" s="535"/>
      <c r="F37" s="535"/>
      <c r="G37" s="535"/>
      <c r="H37" s="535"/>
      <c r="I37" s="535"/>
      <c r="J37" s="535"/>
      <c r="K37" s="535"/>
      <c r="L37" s="535"/>
      <c r="M37" s="535"/>
    </row>
    <row r="38" spans="1:13" ht="48" customHeight="1">
      <c r="A38" s="535" t="s">
        <v>40</v>
      </c>
      <c r="B38" s="535"/>
      <c r="C38" s="535"/>
      <c r="D38" s="535"/>
      <c r="E38" s="535"/>
      <c r="F38" s="535"/>
      <c r="G38" s="535"/>
      <c r="H38" s="535"/>
      <c r="I38" s="535"/>
      <c r="J38" s="535"/>
      <c r="K38" s="535"/>
      <c r="L38" s="535"/>
      <c r="M38" s="535"/>
    </row>
    <row r="39" spans="1:13" ht="67.5" customHeight="1">
      <c r="A39" s="535" t="s">
        <v>38</v>
      </c>
      <c r="B39" s="535"/>
      <c r="C39" s="535"/>
      <c r="D39" s="535"/>
      <c r="E39" s="535"/>
      <c r="F39" s="535"/>
      <c r="G39" s="535"/>
      <c r="H39" s="535"/>
      <c r="I39" s="535"/>
      <c r="J39" s="535"/>
      <c r="K39" s="535"/>
      <c r="L39" s="535"/>
      <c r="M39" s="535"/>
    </row>
    <row r="40" spans="1:13" ht="25.5" customHeight="1">
      <c r="A40" s="536" t="s">
        <v>29</v>
      </c>
      <c r="B40" s="536"/>
      <c r="C40" s="536"/>
      <c r="D40" s="536"/>
      <c r="E40" s="536"/>
      <c r="F40" s="536"/>
      <c r="G40" s="536"/>
      <c r="H40" s="536"/>
      <c r="I40" s="536"/>
      <c r="J40" s="536"/>
      <c r="K40" s="536"/>
      <c r="L40" s="536"/>
      <c r="M40" s="536"/>
    </row>
    <row r="50" spans="2:13" ht="12.75">
      <c r="B50" s="14"/>
      <c r="C50" s="14"/>
      <c r="D50" s="14"/>
      <c r="E50" s="14"/>
      <c r="F50" s="14"/>
      <c r="G50" s="14"/>
      <c r="H50" s="14"/>
      <c r="I50" s="14"/>
      <c r="J50" s="14"/>
      <c r="K50" s="14"/>
      <c r="L50" s="14"/>
      <c r="M50" s="14"/>
    </row>
    <row r="51" spans="2:13" ht="12.75">
      <c r="B51" s="14"/>
      <c r="C51" s="14"/>
      <c r="D51" s="14"/>
      <c r="E51" s="14"/>
      <c r="F51" s="14"/>
      <c r="G51" s="14"/>
      <c r="H51" s="14"/>
      <c r="I51" s="14"/>
      <c r="J51" s="14"/>
      <c r="K51" s="14"/>
      <c r="L51" s="14"/>
      <c r="M51" s="14"/>
    </row>
    <row r="52" spans="2:13" ht="12.75">
      <c r="B52" s="14"/>
      <c r="C52" s="14"/>
      <c r="D52" s="14"/>
      <c r="E52" s="14"/>
      <c r="F52" s="14"/>
      <c r="G52" s="14"/>
      <c r="H52" s="14"/>
      <c r="I52" s="14"/>
      <c r="J52" s="14"/>
      <c r="K52" s="14"/>
      <c r="L52" s="14"/>
      <c r="M52" s="14"/>
    </row>
    <row r="53" spans="2:13" ht="12.75">
      <c r="B53" s="14"/>
      <c r="C53" s="14"/>
      <c r="D53" s="14"/>
      <c r="E53" s="14"/>
      <c r="F53" s="14"/>
      <c r="G53" s="14"/>
      <c r="H53" s="14"/>
      <c r="I53" s="14"/>
      <c r="J53" s="14"/>
      <c r="K53" s="14"/>
      <c r="L53" s="14"/>
      <c r="M53" s="14"/>
    </row>
    <row r="54" spans="2:13" ht="12.75">
      <c r="B54" s="14"/>
      <c r="C54" s="14"/>
      <c r="D54" s="14"/>
      <c r="E54" s="14"/>
      <c r="F54" s="14"/>
      <c r="G54" s="14"/>
      <c r="H54" s="14"/>
      <c r="I54" s="14"/>
      <c r="J54" s="14"/>
      <c r="K54" s="14"/>
      <c r="L54" s="14"/>
      <c r="M54" s="14"/>
    </row>
    <row r="55" spans="2:13" ht="12.75">
      <c r="B55" s="14"/>
      <c r="C55" s="14"/>
      <c r="D55" s="14"/>
      <c r="E55" s="14"/>
      <c r="F55" s="14"/>
      <c r="G55" s="14"/>
      <c r="H55" s="14"/>
      <c r="I55" s="14"/>
      <c r="J55" s="14"/>
      <c r="K55" s="14"/>
      <c r="L55" s="14"/>
      <c r="M55" s="14"/>
    </row>
    <row r="56" spans="2:13" ht="12.75">
      <c r="B56" s="14"/>
      <c r="C56" s="14"/>
      <c r="D56" s="14"/>
      <c r="E56" s="14"/>
      <c r="F56" s="14"/>
      <c r="G56" s="14"/>
      <c r="H56" s="14"/>
      <c r="I56" s="14"/>
      <c r="J56" s="14"/>
      <c r="K56" s="14"/>
      <c r="L56" s="14"/>
      <c r="M56" s="14"/>
    </row>
    <row r="57" spans="2:13" ht="12.75">
      <c r="B57" s="14"/>
      <c r="C57" s="14"/>
      <c r="D57" s="14"/>
      <c r="E57" s="14"/>
      <c r="F57" s="14"/>
      <c r="G57" s="14"/>
      <c r="H57" s="14"/>
      <c r="I57" s="14"/>
      <c r="J57" s="14"/>
      <c r="K57" s="14"/>
      <c r="L57" s="14"/>
      <c r="M57" s="14"/>
    </row>
    <row r="58" spans="2:13" ht="12.75">
      <c r="B58" s="14"/>
      <c r="C58" s="14"/>
      <c r="D58" s="14"/>
      <c r="E58" s="14"/>
      <c r="F58" s="14"/>
      <c r="G58" s="14"/>
      <c r="H58" s="14"/>
      <c r="I58" s="14"/>
      <c r="J58" s="14"/>
      <c r="K58" s="14"/>
      <c r="L58" s="14"/>
      <c r="M58" s="14"/>
    </row>
    <row r="59" spans="2:13" ht="12.75">
      <c r="B59" s="14"/>
      <c r="C59" s="14"/>
      <c r="D59" s="14"/>
      <c r="E59" s="14"/>
      <c r="F59" s="14"/>
      <c r="G59" s="14"/>
      <c r="H59" s="14"/>
      <c r="I59" s="14"/>
      <c r="J59" s="14"/>
      <c r="K59" s="14"/>
      <c r="L59" s="14"/>
      <c r="M59" s="14"/>
    </row>
    <row r="60" spans="2:13" ht="12.75">
      <c r="B60" s="14"/>
      <c r="C60" s="14"/>
      <c r="D60" s="14"/>
      <c r="E60" s="14"/>
      <c r="F60" s="14"/>
      <c r="G60" s="14"/>
      <c r="H60" s="14"/>
      <c r="I60" s="14"/>
      <c r="J60" s="14"/>
      <c r="K60" s="14"/>
      <c r="L60" s="14"/>
      <c r="M60" s="14"/>
    </row>
    <row r="61" spans="2:13" ht="12.75">
      <c r="B61" s="14"/>
      <c r="C61" s="14"/>
      <c r="D61" s="14"/>
      <c r="E61" s="14"/>
      <c r="F61" s="14"/>
      <c r="G61" s="14"/>
      <c r="H61" s="14"/>
      <c r="I61" s="14"/>
      <c r="J61" s="14"/>
      <c r="K61" s="14"/>
      <c r="L61" s="14"/>
      <c r="M61" s="14"/>
    </row>
    <row r="62" spans="2:13" ht="12.75">
      <c r="B62" s="14"/>
      <c r="C62" s="14"/>
      <c r="D62" s="14"/>
      <c r="E62" s="14"/>
      <c r="F62" s="14"/>
      <c r="G62" s="14"/>
      <c r="H62" s="14"/>
      <c r="I62" s="14"/>
      <c r="J62" s="14"/>
      <c r="K62" s="14"/>
      <c r="L62" s="14"/>
      <c r="M62" s="14"/>
    </row>
    <row r="63" spans="2:13" ht="12.75">
      <c r="B63" s="14"/>
      <c r="C63" s="14"/>
      <c r="D63" s="14"/>
      <c r="E63" s="14"/>
      <c r="F63" s="14"/>
      <c r="G63" s="14"/>
      <c r="H63" s="14"/>
      <c r="I63" s="14"/>
      <c r="J63" s="14"/>
      <c r="K63" s="14"/>
      <c r="L63" s="14"/>
      <c r="M63" s="14"/>
    </row>
    <row r="64" spans="2:13" ht="12.75">
      <c r="B64" s="14"/>
      <c r="C64" s="14"/>
      <c r="D64" s="14"/>
      <c r="E64" s="14"/>
      <c r="F64" s="14"/>
      <c r="G64" s="14"/>
      <c r="H64" s="14"/>
      <c r="I64" s="14"/>
      <c r="J64" s="14"/>
      <c r="K64" s="14"/>
      <c r="L64" s="14"/>
      <c r="M64" s="14"/>
    </row>
    <row r="65" spans="2:13" ht="12.75">
      <c r="B65" s="14"/>
      <c r="C65" s="14"/>
      <c r="D65" s="14"/>
      <c r="E65" s="14"/>
      <c r="F65" s="14"/>
      <c r="G65" s="14"/>
      <c r="H65" s="14"/>
      <c r="I65" s="14"/>
      <c r="J65" s="14"/>
      <c r="K65" s="14"/>
      <c r="L65" s="14"/>
      <c r="M65" s="14"/>
    </row>
    <row r="66" spans="2:13" ht="12.75">
      <c r="B66" s="14"/>
      <c r="C66" s="14"/>
      <c r="D66" s="14"/>
      <c r="E66" s="14"/>
      <c r="F66" s="14"/>
      <c r="G66" s="14"/>
      <c r="H66" s="14"/>
      <c r="I66" s="14"/>
      <c r="J66" s="14"/>
      <c r="K66" s="14"/>
      <c r="L66" s="14"/>
      <c r="M66" s="14"/>
    </row>
    <row r="67" spans="2:13" ht="12.75">
      <c r="B67" s="14"/>
      <c r="C67" s="14"/>
      <c r="D67" s="14"/>
      <c r="E67" s="14"/>
      <c r="F67" s="14"/>
      <c r="G67" s="14"/>
      <c r="H67" s="14"/>
      <c r="I67" s="14"/>
      <c r="J67" s="14"/>
      <c r="K67" s="14"/>
      <c r="L67" s="14"/>
      <c r="M67" s="14"/>
    </row>
    <row r="68" spans="2:13" ht="12.75">
      <c r="B68" s="14"/>
      <c r="C68" s="14"/>
      <c r="D68" s="14"/>
      <c r="E68" s="14"/>
      <c r="F68" s="14"/>
      <c r="G68" s="14"/>
      <c r="H68" s="14"/>
      <c r="I68" s="14"/>
      <c r="J68" s="14"/>
      <c r="K68" s="14"/>
      <c r="L68" s="14"/>
      <c r="M68" s="14"/>
    </row>
    <row r="69" spans="2:13" ht="12.75">
      <c r="B69" s="14"/>
      <c r="C69" s="14"/>
      <c r="D69" s="14"/>
      <c r="E69" s="14"/>
      <c r="F69" s="14"/>
      <c r="G69" s="14"/>
      <c r="H69" s="14"/>
      <c r="I69" s="14"/>
      <c r="J69" s="14"/>
      <c r="K69" s="14"/>
      <c r="L69" s="14"/>
      <c r="M69" s="14"/>
    </row>
    <row r="70" spans="2:13" ht="12.75">
      <c r="B70" s="14"/>
      <c r="C70" s="14"/>
      <c r="D70" s="14"/>
      <c r="E70" s="14"/>
      <c r="F70" s="14"/>
      <c r="G70" s="14"/>
      <c r="H70" s="14"/>
      <c r="I70" s="14"/>
      <c r="J70" s="14"/>
      <c r="K70" s="14"/>
      <c r="L70" s="14"/>
      <c r="M70" s="14"/>
    </row>
    <row r="71" spans="2:13" ht="12.75">
      <c r="B71" s="14"/>
      <c r="C71" s="14"/>
      <c r="D71" s="14"/>
      <c r="E71" s="14"/>
      <c r="F71" s="14"/>
      <c r="G71" s="14"/>
      <c r="H71" s="14"/>
      <c r="I71" s="14"/>
      <c r="J71" s="14"/>
      <c r="K71" s="14"/>
      <c r="L71" s="14"/>
      <c r="M71" s="14"/>
    </row>
    <row r="72" spans="2:13" ht="12.75">
      <c r="B72" s="14"/>
      <c r="C72" s="14"/>
      <c r="D72" s="14"/>
      <c r="E72" s="14"/>
      <c r="F72" s="14"/>
      <c r="G72" s="14"/>
      <c r="H72" s="14"/>
      <c r="I72" s="14"/>
      <c r="J72" s="14"/>
      <c r="K72" s="14"/>
      <c r="L72" s="14"/>
      <c r="M72" s="14"/>
    </row>
    <row r="73" spans="2:13" ht="12.75">
      <c r="B73" s="14"/>
      <c r="C73" s="14"/>
      <c r="D73" s="14"/>
      <c r="E73" s="14"/>
      <c r="F73" s="14"/>
      <c r="G73" s="14"/>
      <c r="H73" s="14"/>
      <c r="I73" s="14"/>
      <c r="J73" s="14"/>
      <c r="K73" s="14"/>
      <c r="L73" s="14"/>
      <c r="M73" s="14"/>
    </row>
    <row r="74" spans="2:13" ht="12.75">
      <c r="B74" s="14"/>
      <c r="C74" s="14"/>
      <c r="D74" s="14"/>
      <c r="E74" s="14"/>
      <c r="F74" s="14"/>
      <c r="G74" s="14"/>
      <c r="H74" s="14"/>
      <c r="I74" s="14"/>
      <c r="J74" s="14"/>
      <c r="K74" s="14"/>
      <c r="L74" s="14"/>
      <c r="M74" s="14"/>
    </row>
    <row r="75" spans="2:13" ht="12.75">
      <c r="B75" s="14"/>
      <c r="C75" s="14"/>
      <c r="D75" s="14"/>
      <c r="E75" s="14"/>
      <c r="F75" s="14"/>
      <c r="G75" s="14"/>
      <c r="H75" s="14"/>
      <c r="I75" s="14"/>
      <c r="J75" s="14"/>
      <c r="K75" s="14"/>
      <c r="L75" s="14"/>
      <c r="M75" s="14"/>
    </row>
    <row r="76" spans="2:13" ht="12.75">
      <c r="B76" s="14"/>
      <c r="C76" s="14"/>
      <c r="D76" s="14"/>
      <c r="E76" s="14"/>
      <c r="F76" s="14"/>
      <c r="G76" s="14"/>
      <c r="H76" s="14"/>
      <c r="I76" s="14"/>
      <c r="J76" s="14"/>
      <c r="K76" s="14"/>
      <c r="L76" s="14"/>
      <c r="M76" s="14"/>
    </row>
    <row r="77" spans="2:13" ht="12.75">
      <c r="B77" s="14"/>
      <c r="C77" s="14"/>
      <c r="D77" s="14"/>
      <c r="E77" s="14"/>
      <c r="F77" s="14"/>
      <c r="G77" s="14"/>
      <c r="H77" s="14"/>
      <c r="I77" s="14"/>
      <c r="J77" s="14"/>
      <c r="K77" s="14"/>
      <c r="L77" s="14"/>
      <c r="M77" s="14"/>
    </row>
    <row r="78" spans="2:13" ht="12.75">
      <c r="B78" s="14"/>
      <c r="C78" s="14"/>
      <c r="D78" s="14"/>
      <c r="E78" s="14"/>
      <c r="F78" s="14"/>
      <c r="G78" s="14"/>
      <c r="H78" s="14"/>
      <c r="I78" s="14"/>
      <c r="J78" s="14"/>
      <c r="K78" s="14"/>
      <c r="L78" s="14"/>
      <c r="M78" s="14"/>
    </row>
    <row r="79" spans="2:13" ht="12.75">
      <c r="B79" s="14"/>
      <c r="C79" s="14"/>
      <c r="D79" s="14"/>
      <c r="E79" s="14"/>
      <c r="F79" s="14"/>
      <c r="G79" s="14"/>
      <c r="H79" s="14"/>
      <c r="I79" s="14"/>
      <c r="J79" s="14"/>
      <c r="K79" s="14"/>
      <c r="L79" s="14"/>
      <c r="M79" s="14"/>
    </row>
    <row r="80" spans="2:13" ht="12.75">
      <c r="B80" s="14"/>
      <c r="C80" s="14"/>
      <c r="D80" s="14"/>
      <c r="E80" s="14"/>
      <c r="F80" s="14"/>
      <c r="G80" s="14"/>
      <c r="H80" s="14"/>
      <c r="I80" s="14"/>
      <c r="J80" s="14"/>
      <c r="K80" s="14"/>
      <c r="L80" s="14"/>
      <c r="M80" s="14"/>
    </row>
    <row r="81" spans="2:13" ht="12.75">
      <c r="B81" s="14"/>
      <c r="C81" s="14"/>
      <c r="D81" s="14"/>
      <c r="E81" s="14"/>
      <c r="F81" s="14"/>
      <c r="G81" s="14"/>
      <c r="H81" s="14"/>
      <c r="I81" s="14"/>
      <c r="J81" s="14"/>
      <c r="K81" s="14"/>
      <c r="L81" s="14"/>
      <c r="M81" s="14"/>
    </row>
    <row r="82" spans="2:13" ht="12.75">
      <c r="B82" s="14"/>
      <c r="C82" s="14"/>
      <c r="D82" s="14"/>
      <c r="E82" s="14"/>
      <c r="F82" s="14"/>
      <c r="G82" s="14"/>
      <c r="H82" s="14"/>
      <c r="I82" s="14"/>
      <c r="J82" s="14"/>
      <c r="K82" s="14"/>
      <c r="L82" s="14"/>
      <c r="M82" s="14"/>
    </row>
    <row r="83" spans="2:13" ht="12.75">
      <c r="B83" s="14"/>
      <c r="C83" s="14"/>
      <c r="D83" s="14"/>
      <c r="E83" s="14"/>
      <c r="F83" s="14"/>
      <c r="G83" s="14"/>
      <c r="H83" s="14"/>
      <c r="I83" s="14"/>
      <c r="J83" s="14"/>
      <c r="K83" s="14"/>
      <c r="L83" s="14"/>
      <c r="M83" s="14"/>
    </row>
    <row r="84" spans="2:13" ht="12.75">
      <c r="B84" s="14"/>
      <c r="C84" s="14"/>
      <c r="D84" s="14"/>
      <c r="E84" s="14"/>
      <c r="F84" s="14"/>
      <c r="G84" s="14"/>
      <c r="H84" s="14"/>
      <c r="I84" s="14"/>
      <c r="J84" s="14"/>
      <c r="K84" s="14"/>
      <c r="L84" s="14"/>
      <c r="M84" s="14"/>
    </row>
    <row r="85" spans="2:13" ht="12.75">
      <c r="B85" s="14"/>
      <c r="C85" s="14"/>
      <c r="D85" s="14"/>
      <c r="E85" s="14"/>
      <c r="F85" s="14"/>
      <c r="G85" s="14"/>
      <c r="H85" s="14"/>
      <c r="I85" s="14"/>
      <c r="J85" s="14"/>
      <c r="K85" s="14"/>
      <c r="L85" s="14"/>
      <c r="M85" s="14"/>
    </row>
    <row r="86" spans="2:13" ht="12.75">
      <c r="B86" s="14"/>
      <c r="C86" s="14"/>
      <c r="D86" s="14"/>
      <c r="E86" s="14"/>
      <c r="F86" s="14"/>
      <c r="G86" s="14"/>
      <c r="H86" s="14"/>
      <c r="I86" s="14"/>
      <c r="J86" s="14"/>
      <c r="K86" s="14"/>
      <c r="L86" s="14"/>
      <c r="M86" s="14"/>
    </row>
    <row r="87" spans="2:13" ht="12.75">
      <c r="B87" s="14"/>
      <c r="C87" s="14"/>
      <c r="D87" s="14"/>
      <c r="E87" s="14"/>
      <c r="F87" s="14"/>
      <c r="G87" s="14"/>
      <c r="H87" s="14"/>
      <c r="I87" s="14"/>
      <c r="J87" s="14"/>
      <c r="K87" s="14"/>
      <c r="L87" s="14"/>
      <c r="M87" s="14"/>
    </row>
    <row r="88" spans="2:13" ht="12.75">
      <c r="B88" s="14"/>
      <c r="C88" s="14"/>
      <c r="D88" s="14"/>
      <c r="E88" s="14"/>
      <c r="F88" s="14"/>
      <c r="G88" s="14"/>
      <c r="H88" s="14"/>
      <c r="I88" s="14"/>
      <c r="J88" s="14"/>
      <c r="K88" s="14"/>
      <c r="L88" s="14"/>
      <c r="M88" s="14"/>
    </row>
    <row r="89" spans="2:13" ht="12.75">
      <c r="B89" s="14"/>
      <c r="C89" s="14"/>
      <c r="D89" s="14"/>
      <c r="E89" s="14"/>
      <c r="F89" s="14"/>
      <c r="G89" s="14"/>
      <c r="H89" s="14"/>
      <c r="I89" s="14"/>
      <c r="J89" s="14"/>
      <c r="K89" s="14"/>
      <c r="L89" s="14"/>
      <c r="M89" s="14"/>
    </row>
    <row r="90" spans="2:13" ht="12.75">
      <c r="B90" s="14"/>
      <c r="C90" s="14"/>
      <c r="D90" s="14"/>
      <c r="E90" s="14"/>
      <c r="F90" s="14"/>
      <c r="G90" s="14"/>
      <c r="H90" s="14"/>
      <c r="I90" s="14"/>
      <c r="J90" s="14"/>
      <c r="K90" s="14"/>
      <c r="L90" s="14"/>
      <c r="M90" s="14"/>
    </row>
    <row r="91" spans="2:13" ht="12.75">
      <c r="B91" s="14"/>
      <c r="C91" s="14"/>
      <c r="D91" s="14"/>
      <c r="E91" s="14"/>
      <c r="F91" s="14"/>
      <c r="G91" s="14"/>
      <c r="H91" s="14"/>
      <c r="I91" s="14"/>
      <c r="J91" s="14"/>
      <c r="K91" s="14"/>
      <c r="L91" s="14"/>
      <c r="M91" s="14"/>
    </row>
    <row r="92" spans="2:13" ht="12.75">
      <c r="B92" s="14"/>
      <c r="C92" s="14"/>
      <c r="D92" s="14"/>
      <c r="E92" s="14"/>
      <c r="F92" s="14"/>
      <c r="G92" s="14"/>
      <c r="H92" s="14"/>
      <c r="I92" s="14"/>
      <c r="J92" s="14"/>
      <c r="K92" s="14"/>
      <c r="L92" s="14"/>
      <c r="M92" s="14"/>
    </row>
    <row r="93" spans="2:13" ht="12.75">
      <c r="B93" s="14"/>
      <c r="C93" s="14"/>
      <c r="D93" s="14"/>
      <c r="E93" s="14"/>
      <c r="F93" s="14"/>
      <c r="G93" s="14"/>
      <c r="H93" s="14"/>
      <c r="I93" s="14"/>
      <c r="J93" s="14"/>
      <c r="K93" s="14"/>
      <c r="L93" s="14"/>
      <c r="M93" s="14"/>
    </row>
    <row r="94" spans="2:13" ht="12.75">
      <c r="B94" s="14"/>
      <c r="C94" s="14"/>
      <c r="D94" s="14"/>
      <c r="E94" s="14"/>
      <c r="F94" s="14"/>
      <c r="G94" s="14"/>
      <c r="H94" s="14"/>
      <c r="I94" s="14"/>
      <c r="J94" s="14"/>
      <c r="K94" s="14"/>
      <c r="L94" s="14"/>
      <c r="M94" s="14"/>
    </row>
    <row r="95" spans="2:13" ht="12.75">
      <c r="B95" s="14"/>
      <c r="C95" s="14"/>
      <c r="D95" s="14"/>
      <c r="E95" s="14"/>
      <c r="F95" s="14"/>
      <c r="G95" s="14"/>
      <c r="H95" s="14"/>
      <c r="I95" s="14"/>
      <c r="J95" s="14"/>
      <c r="K95" s="14"/>
      <c r="L95" s="14"/>
      <c r="M95" s="14"/>
    </row>
    <row r="96" spans="2:13" ht="12.75">
      <c r="B96" s="14"/>
      <c r="C96" s="14"/>
      <c r="D96" s="14"/>
      <c r="E96" s="14"/>
      <c r="F96" s="14"/>
      <c r="G96" s="14"/>
      <c r="H96" s="14"/>
      <c r="I96" s="14"/>
      <c r="J96" s="14"/>
      <c r="K96" s="14"/>
      <c r="L96" s="14"/>
      <c r="M96" s="14"/>
    </row>
    <row r="97" spans="2:13" ht="12.75">
      <c r="B97" s="14"/>
      <c r="C97" s="14"/>
      <c r="D97" s="14"/>
      <c r="E97" s="14"/>
      <c r="F97" s="14"/>
      <c r="G97" s="14"/>
      <c r="H97" s="14"/>
      <c r="I97" s="14"/>
      <c r="J97" s="14"/>
      <c r="K97" s="14"/>
      <c r="L97" s="14"/>
      <c r="M97" s="14"/>
    </row>
    <row r="98" spans="2:13" ht="12.75">
      <c r="B98" s="14"/>
      <c r="C98" s="14"/>
      <c r="D98" s="14"/>
      <c r="E98" s="14"/>
      <c r="F98" s="14"/>
      <c r="G98" s="14"/>
      <c r="H98" s="14"/>
      <c r="I98" s="14"/>
      <c r="J98" s="14"/>
      <c r="K98" s="14"/>
      <c r="L98" s="14"/>
      <c r="M98" s="14"/>
    </row>
    <row r="99" spans="2:13" ht="12.75">
      <c r="B99" s="14"/>
      <c r="C99" s="14"/>
      <c r="D99" s="14"/>
      <c r="E99" s="14"/>
      <c r="F99" s="14"/>
      <c r="G99" s="14"/>
      <c r="H99" s="14"/>
      <c r="I99" s="14"/>
      <c r="J99" s="14"/>
      <c r="K99" s="14"/>
      <c r="L99" s="14"/>
      <c r="M99" s="14"/>
    </row>
    <row r="100" spans="2:13" ht="12.75">
      <c r="B100" s="14"/>
      <c r="C100" s="14"/>
      <c r="D100" s="14"/>
      <c r="E100" s="14"/>
      <c r="F100" s="14"/>
      <c r="G100" s="14"/>
      <c r="H100" s="14"/>
      <c r="I100" s="14"/>
      <c r="J100" s="14"/>
      <c r="K100" s="14"/>
      <c r="L100" s="14"/>
      <c r="M100" s="14"/>
    </row>
    <row r="101" spans="2:13" ht="12.75">
      <c r="B101" s="14"/>
      <c r="C101" s="14"/>
      <c r="D101" s="14"/>
      <c r="E101" s="14"/>
      <c r="F101" s="14"/>
      <c r="G101" s="14"/>
      <c r="H101" s="14"/>
      <c r="I101" s="14"/>
      <c r="J101" s="14"/>
      <c r="K101" s="14"/>
      <c r="L101" s="14"/>
      <c r="M101" s="14"/>
    </row>
    <row r="102" spans="2:13" ht="12.75">
      <c r="B102" s="14"/>
      <c r="C102" s="14"/>
      <c r="D102" s="14"/>
      <c r="E102" s="14"/>
      <c r="F102" s="14"/>
      <c r="G102" s="14"/>
      <c r="H102" s="14"/>
      <c r="I102" s="14"/>
      <c r="J102" s="14"/>
      <c r="K102" s="14"/>
      <c r="L102" s="14"/>
      <c r="M102" s="14"/>
    </row>
    <row r="103" spans="2:13" ht="12.75">
      <c r="B103" s="14"/>
      <c r="C103" s="14"/>
      <c r="D103" s="14"/>
      <c r="E103" s="14"/>
      <c r="F103" s="14"/>
      <c r="G103" s="14"/>
      <c r="H103" s="14"/>
      <c r="I103" s="14"/>
      <c r="J103" s="14"/>
      <c r="K103" s="14"/>
      <c r="L103" s="14"/>
      <c r="M103" s="14"/>
    </row>
    <row r="104" spans="2:13" ht="12.75">
      <c r="B104" s="14"/>
      <c r="C104" s="14"/>
      <c r="D104" s="14"/>
      <c r="E104" s="14"/>
      <c r="F104" s="14"/>
      <c r="G104" s="14"/>
      <c r="H104" s="14"/>
      <c r="I104" s="14"/>
      <c r="J104" s="14"/>
      <c r="K104" s="14"/>
      <c r="L104" s="14"/>
      <c r="M104" s="14"/>
    </row>
    <row r="105" spans="2:13" ht="12.75">
      <c r="B105" s="14"/>
      <c r="C105" s="14"/>
      <c r="D105" s="14"/>
      <c r="E105" s="14"/>
      <c r="F105" s="14"/>
      <c r="G105" s="14"/>
      <c r="H105" s="14"/>
      <c r="I105" s="14"/>
      <c r="J105" s="14"/>
      <c r="K105" s="14"/>
      <c r="L105" s="14"/>
      <c r="M105" s="14"/>
    </row>
    <row r="106" spans="2:13" ht="12.75">
      <c r="B106" s="14"/>
      <c r="C106" s="14"/>
      <c r="D106" s="14"/>
      <c r="E106" s="14"/>
      <c r="F106" s="14"/>
      <c r="G106" s="14"/>
      <c r="H106" s="14"/>
      <c r="I106" s="14"/>
      <c r="J106" s="14"/>
      <c r="K106" s="14"/>
      <c r="L106" s="14"/>
      <c r="M106" s="14"/>
    </row>
    <row r="107" spans="2:13" ht="12.75">
      <c r="B107" s="14"/>
      <c r="C107" s="14"/>
      <c r="D107" s="14"/>
      <c r="E107" s="14"/>
      <c r="F107" s="14"/>
      <c r="G107" s="14"/>
      <c r="H107" s="14"/>
      <c r="I107" s="14"/>
      <c r="J107" s="14"/>
      <c r="K107" s="14"/>
      <c r="L107" s="14"/>
      <c r="M107" s="14"/>
    </row>
    <row r="108" spans="2:13" ht="12.75">
      <c r="B108" s="14"/>
      <c r="C108" s="14"/>
      <c r="D108" s="14"/>
      <c r="E108" s="14"/>
      <c r="F108" s="14"/>
      <c r="G108" s="14"/>
      <c r="H108" s="14"/>
      <c r="I108" s="14"/>
      <c r="J108" s="14"/>
      <c r="K108" s="14"/>
      <c r="L108" s="14"/>
      <c r="M108" s="14"/>
    </row>
    <row r="109" spans="2:13" ht="12.75">
      <c r="B109" s="14"/>
      <c r="C109" s="14"/>
      <c r="D109" s="14"/>
      <c r="E109" s="14"/>
      <c r="F109" s="14"/>
      <c r="G109" s="14"/>
      <c r="H109" s="14"/>
      <c r="I109" s="14"/>
      <c r="J109" s="14"/>
      <c r="K109" s="14"/>
      <c r="L109" s="14"/>
      <c r="M109" s="14"/>
    </row>
    <row r="110" spans="2:13" ht="12.75">
      <c r="B110" s="14"/>
      <c r="C110" s="14"/>
      <c r="D110" s="14"/>
      <c r="E110" s="14"/>
      <c r="F110" s="14"/>
      <c r="G110" s="14"/>
      <c r="H110" s="14"/>
      <c r="I110" s="14"/>
      <c r="J110" s="14"/>
      <c r="K110" s="14"/>
      <c r="L110" s="14"/>
      <c r="M110" s="14"/>
    </row>
    <row r="111" spans="2:13" ht="12.75">
      <c r="B111" s="14"/>
      <c r="C111" s="14"/>
      <c r="D111" s="14"/>
      <c r="E111" s="14"/>
      <c r="F111" s="14"/>
      <c r="G111" s="14"/>
      <c r="H111" s="14"/>
      <c r="I111" s="14"/>
      <c r="J111" s="14"/>
      <c r="K111" s="14"/>
      <c r="L111" s="14"/>
      <c r="M111" s="14"/>
    </row>
    <row r="112" spans="2:13" ht="12.75">
      <c r="B112" s="14"/>
      <c r="C112" s="14"/>
      <c r="D112" s="14"/>
      <c r="E112" s="14"/>
      <c r="F112" s="14"/>
      <c r="G112" s="14"/>
      <c r="H112" s="14"/>
      <c r="I112" s="14"/>
      <c r="J112" s="14"/>
      <c r="K112" s="14"/>
      <c r="L112" s="14"/>
      <c r="M112" s="14"/>
    </row>
    <row r="113" spans="2:13" ht="12.75">
      <c r="B113" s="14"/>
      <c r="C113" s="14"/>
      <c r="D113" s="14"/>
      <c r="E113" s="14"/>
      <c r="F113" s="14"/>
      <c r="G113" s="14"/>
      <c r="H113" s="14"/>
      <c r="I113" s="14"/>
      <c r="J113" s="14"/>
      <c r="K113" s="14"/>
      <c r="L113" s="14"/>
      <c r="M113" s="14"/>
    </row>
    <row r="114" spans="2:13" ht="12.75">
      <c r="B114" s="14"/>
      <c r="C114" s="14"/>
      <c r="D114" s="14"/>
      <c r="E114" s="14"/>
      <c r="F114" s="14"/>
      <c r="G114" s="14"/>
      <c r="H114" s="14"/>
      <c r="I114" s="14"/>
      <c r="J114" s="14"/>
      <c r="K114" s="14"/>
      <c r="L114" s="14"/>
      <c r="M114" s="14"/>
    </row>
    <row r="115" spans="2:13" ht="12.75">
      <c r="B115" s="14"/>
      <c r="C115" s="14"/>
      <c r="D115" s="14"/>
      <c r="E115" s="14"/>
      <c r="F115" s="14"/>
      <c r="G115" s="14"/>
      <c r="H115" s="14"/>
      <c r="I115" s="14"/>
      <c r="J115" s="14"/>
      <c r="K115" s="14"/>
      <c r="L115" s="14"/>
      <c r="M115" s="14"/>
    </row>
    <row r="116" spans="2:13" ht="12.75">
      <c r="B116" s="14"/>
      <c r="C116" s="14"/>
      <c r="D116" s="14"/>
      <c r="E116" s="14"/>
      <c r="F116" s="14"/>
      <c r="G116" s="14"/>
      <c r="H116" s="14"/>
      <c r="I116" s="14"/>
      <c r="J116" s="14"/>
      <c r="K116" s="14"/>
      <c r="L116" s="14"/>
      <c r="M116" s="14"/>
    </row>
    <row r="117" spans="2:13" ht="12.75">
      <c r="B117" s="14"/>
      <c r="C117" s="14"/>
      <c r="D117" s="14"/>
      <c r="E117" s="14"/>
      <c r="F117" s="14"/>
      <c r="G117" s="14"/>
      <c r="H117" s="14"/>
      <c r="I117" s="14"/>
      <c r="J117" s="14"/>
      <c r="K117" s="14"/>
      <c r="L117" s="14"/>
      <c r="M117" s="14"/>
    </row>
    <row r="118" spans="2:13" ht="12.75">
      <c r="B118" s="14"/>
      <c r="C118" s="14"/>
      <c r="D118" s="14"/>
      <c r="E118" s="14"/>
      <c r="F118" s="14"/>
      <c r="G118" s="14"/>
      <c r="H118" s="14"/>
      <c r="I118" s="14"/>
      <c r="J118" s="14"/>
      <c r="K118" s="14"/>
      <c r="L118" s="14"/>
      <c r="M118" s="14"/>
    </row>
    <row r="119" spans="2:13" ht="12.75">
      <c r="B119" s="14"/>
      <c r="C119" s="14"/>
      <c r="D119" s="14"/>
      <c r="E119" s="14"/>
      <c r="F119" s="14"/>
      <c r="G119" s="14"/>
      <c r="H119" s="14"/>
      <c r="I119" s="14"/>
      <c r="J119" s="14"/>
      <c r="K119" s="14"/>
      <c r="L119" s="14"/>
      <c r="M119" s="14"/>
    </row>
    <row r="120" spans="2:13" ht="12.75">
      <c r="B120" s="14"/>
      <c r="C120" s="14"/>
      <c r="D120" s="14"/>
      <c r="E120" s="14"/>
      <c r="F120" s="14"/>
      <c r="G120" s="14"/>
      <c r="H120" s="14"/>
      <c r="I120" s="14"/>
      <c r="J120" s="14"/>
      <c r="K120" s="14"/>
      <c r="L120" s="14"/>
      <c r="M120" s="14"/>
    </row>
    <row r="121" spans="2:13" ht="12.75">
      <c r="B121" s="14"/>
      <c r="C121" s="14"/>
      <c r="D121" s="14"/>
      <c r="E121" s="14"/>
      <c r="F121" s="14"/>
      <c r="G121" s="14"/>
      <c r="H121" s="14"/>
      <c r="I121" s="14"/>
      <c r="J121" s="14"/>
      <c r="K121" s="14"/>
      <c r="L121" s="14"/>
      <c r="M121" s="14"/>
    </row>
    <row r="122" spans="2:13" ht="12.75">
      <c r="B122" s="14"/>
      <c r="C122" s="14"/>
      <c r="D122" s="14"/>
      <c r="E122" s="14"/>
      <c r="F122" s="14"/>
      <c r="G122" s="14"/>
      <c r="H122" s="14"/>
      <c r="I122" s="14"/>
      <c r="J122" s="14"/>
      <c r="K122" s="14"/>
      <c r="L122" s="14"/>
      <c r="M122" s="14"/>
    </row>
    <row r="123" spans="2:13" ht="12.75">
      <c r="B123" s="14"/>
      <c r="C123" s="14"/>
      <c r="D123" s="14"/>
      <c r="E123" s="14"/>
      <c r="F123" s="14"/>
      <c r="G123" s="14"/>
      <c r="H123" s="14"/>
      <c r="I123" s="14"/>
      <c r="J123" s="14"/>
      <c r="K123" s="14"/>
      <c r="L123" s="14"/>
      <c r="M123" s="14"/>
    </row>
    <row r="124" spans="2:13" ht="12.75">
      <c r="B124" s="14"/>
      <c r="C124" s="14"/>
      <c r="D124" s="14"/>
      <c r="E124" s="14"/>
      <c r="F124" s="14"/>
      <c r="G124" s="14"/>
      <c r="H124" s="14"/>
      <c r="I124" s="14"/>
      <c r="J124" s="14"/>
      <c r="K124" s="14"/>
      <c r="L124" s="14"/>
      <c r="M124" s="14"/>
    </row>
    <row r="125" spans="2:13" ht="12.75">
      <c r="B125" s="14"/>
      <c r="C125" s="14"/>
      <c r="D125" s="14"/>
      <c r="E125" s="14"/>
      <c r="F125" s="14"/>
      <c r="G125" s="14"/>
      <c r="H125" s="14"/>
      <c r="I125" s="14"/>
      <c r="J125" s="14"/>
      <c r="K125" s="14"/>
      <c r="L125" s="14"/>
      <c r="M125" s="14"/>
    </row>
    <row r="126" spans="2:13" ht="12.75">
      <c r="B126" s="14"/>
      <c r="C126" s="14"/>
      <c r="D126" s="14"/>
      <c r="E126" s="14"/>
      <c r="F126" s="14"/>
      <c r="G126" s="14"/>
      <c r="H126" s="14"/>
      <c r="I126" s="14"/>
      <c r="J126" s="14"/>
      <c r="K126" s="14"/>
      <c r="L126" s="14"/>
      <c r="M126" s="14"/>
    </row>
    <row r="127" spans="2:13" ht="12.75">
      <c r="B127" s="14"/>
      <c r="C127" s="14"/>
      <c r="D127" s="14"/>
      <c r="E127" s="14"/>
      <c r="F127" s="14"/>
      <c r="G127" s="14"/>
      <c r="H127" s="14"/>
      <c r="I127" s="14"/>
      <c r="J127" s="14"/>
      <c r="K127" s="14"/>
      <c r="L127" s="14"/>
      <c r="M127" s="14"/>
    </row>
    <row r="128" spans="2:13" ht="12.75">
      <c r="B128" s="14"/>
      <c r="C128" s="14"/>
      <c r="D128" s="14"/>
      <c r="E128" s="14"/>
      <c r="F128" s="14"/>
      <c r="G128" s="14"/>
      <c r="H128" s="14"/>
      <c r="I128" s="14"/>
      <c r="J128" s="14"/>
      <c r="K128" s="14"/>
      <c r="L128" s="14"/>
      <c r="M128" s="14"/>
    </row>
    <row r="129" spans="2:13" ht="12.75">
      <c r="B129" s="14"/>
      <c r="C129" s="14"/>
      <c r="D129" s="14"/>
      <c r="E129" s="14"/>
      <c r="F129" s="14"/>
      <c r="G129" s="14"/>
      <c r="H129" s="14"/>
      <c r="I129" s="14"/>
      <c r="J129" s="14"/>
      <c r="K129" s="14"/>
      <c r="L129" s="14"/>
      <c r="M129" s="14"/>
    </row>
    <row r="130" spans="2:13" ht="12.75">
      <c r="B130" s="14"/>
      <c r="C130" s="14"/>
      <c r="D130" s="14"/>
      <c r="E130" s="14"/>
      <c r="F130" s="14"/>
      <c r="G130" s="14"/>
      <c r="H130" s="14"/>
      <c r="I130" s="14"/>
      <c r="J130" s="14"/>
      <c r="K130" s="14"/>
      <c r="L130" s="14"/>
      <c r="M130" s="14"/>
    </row>
    <row r="131" spans="2:13" ht="12.75">
      <c r="B131" s="14"/>
      <c r="C131" s="14"/>
      <c r="D131" s="14"/>
      <c r="E131" s="14"/>
      <c r="F131" s="14"/>
      <c r="G131" s="14"/>
      <c r="H131" s="14"/>
      <c r="I131" s="14"/>
      <c r="J131" s="14"/>
      <c r="K131" s="14"/>
      <c r="L131" s="14"/>
      <c r="M131" s="14"/>
    </row>
    <row r="132" spans="2:13" ht="12.75">
      <c r="B132" s="14"/>
      <c r="C132" s="14"/>
      <c r="D132" s="14"/>
      <c r="E132" s="14"/>
      <c r="F132" s="14"/>
      <c r="G132" s="14"/>
      <c r="H132" s="14"/>
      <c r="I132" s="14"/>
      <c r="J132" s="14"/>
      <c r="K132" s="14"/>
      <c r="L132" s="14"/>
      <c r="M132" s="14"/>
    </row>
    <row r="133" spans="2:13" ht="12.75">
      <c r="B133" s="14"/>
      <c r="C133" s="14"/>
      <c r="D133" s="14"/>
      <c r="E133" s="14"/>
      <c r="F133" s="14"/>
      <c r="G133" s="14"/>
      <c r="H133" s="14"/>
      <c r="I133" s="14"/>
      <c r="J133" s="14"/>
      <c r="K133" s="14"/>
      <c r="L133" s="14"/>
      <c r="M133" s="14"/>
    </row>
    <row r="134" spans="2:13" ht="12.75">
      <c r="B134" s="14"/>
      <c r="C134" s="14"/>
      <c r="D134" s="14"/>
      <c r="E134" s="14"/>
      <c r="F134" s="14"/>
      <c r="G134" s="14"/>
      <c r="H134" s="14"/>
      <c r="I134" s="14"/>
      <c r="J134" s="14"/>
      <c r="K134" s="14"/>
      <c r="L134" s="14"/>
      <c r="M134" s="14"/>
    </row>
    <row r="135" spans="2:13" ht="12.75">
      <c r="B135" s="14"/>
      <c r="C135" s="14"/>
      <c r="D135" s="14"/>
      <c r="E135" s="14"/>
      <c r="F135" s="14"/>
      <c r="G135" s="14"/>
      <c r="H135" s="14"/>
      <c r="I135" s="14"/>
      <c r="J135" s="14"/>
      <c r="K135" s="14"/>
      <c r="L135" s="14"/>
      <c r="M135" s="14"/>
    </row>
    <row r="136" spans="2:13" ht="12.75">
      <c r="B136" s="14"/>
      <c r="C136" s="14"/>
      <c r="D136" s="14"/>
      <c r="E136" s="14"/>
      <c r="F136" s="14"/>
      <c r="G136" s="14"/>
      <c r="H136" s="14"/>
      <c r="I136" s="14"/>
      <c r="J136" s="14"/>
      <c r="K136" s="14"/>
      <c r="L136" s="14"/>
      <c r="M136" s="14"/>
    </row>
    <row r="137" spans="2:13" ht="12.75">
      <c r="B137" s="14"/>
      <c r="C137" s="14"/>
      <c r="D137" s="14"/>
      <c r="E137" s="14"/>
      <c r="F137" s="14"/>
      <c r="G137" s="14"/>
      <c r="H137" s="14"/>
      <c r="I137" s="14"/>
      <c r="J137" s="14"/>
      <c r="K137" s="14"/>
      <c r="L137" s="14"/>
      <c r="M137" s="14"/>
    </row>
    <row r="138" spans="2:13" ht="12.75">
      <c r="B138" s="14"/>
      <c r="C138" s="14"/>
      <c r="D138" s="14"/>
      <c r="E138" s="14"/>
      <c r="F138" s="14"/>
      <c r="G138" s="14"/>
      <c r="H138" s="14"/>
      <c r="I138" s="14"/>
      <c r="J138" s="14"/>
      <c r="K138" s="14"/>
      <c r="L138" s="14"/>
      <c r="M138" s="14"/>
    </row>
    <row r="139" spans="2:13" ht="12.75">
      <c r="B139" s="14"/>
      <c r="C139" s="14"/>
      <c r="D139" s="14"/>
      <c r="E139" s="14"/>
      <c r="F139" s="14"/>
      <c r="G139" s="14"/>
      <c r="H139" s="14"/>
      <c r="I139" s="14"/>
      <c r="J139" s="14"/>
      <c r="K139" s="14"/>
      <c r="L139" s="14"/>
      <c r="M139" s="14"/>
    </row>
    <row r="140" spans="2:13" ht="12.75">
      <c r="B140" s="14"/>
      <c r="C140" s="14"/>
      <c r="D140" s="14"/>
      <c r="E140" s="14"/>
      <c r="F140" s="14"/>
      <c r="G140" s="14"/>
      <c r="H140" s="14"/>
      <c r="I140" s="14"/>
      <c r="J140" s="14"/>
      <c r="K140" s="14"/>
      <c r="L140" s="14"/>
      <c r="M140" s="14"/>
    </row>
    <row r="141" spans="2:13" ht="12.75">
      <c r="B141" s="14"/>
      <c r="C141" s="14"/>
      <c r="D141" s="14"/>
      <c r="E141" s="14"/>
      <c r="F141" s="14"/>
      <c r="G141" s="14"/>
      <c r="H141" s="14"/>
      <c r="I141" s="14"/>
      <c r="J141" s="14"/>
      <c r="K141" s="14"/>
      <c r="L141" s="14"/>
      <c r="M141" s="14"/>
    </row>
    <row r="142" spans="2:13" ht="12.75">
      <c r="B142" s="14"/>
      <c r="C142" s="14"/>
      <c r="D142" s="14"/>
      <c r="E142" s="14"/>
      <c r="F142" s="14"/>
      <c r="G142" s="14"/>
      <c r="H142" s="14"/>
      <c r="I142" s="14"/>
      <c r="J142" s="14"/>
      <c r="K142" s="14"/>
      <c r="L142" s="14"/>
      <c r="M142" s="14"/>
    </row>
    <row r="143" spans="2:13" ht="12.75">
      <c r="B143" s="14"/>
      <c r="C143" s="14"/>
      <c r="D143" s="14"/>
      <c r="E143" s="14"/>
      <c r="F143" s="14"/>
      <c r="G143" s="14"/>
      <c r="H143" s="14"/>
      <c r="I143" s="14"/>
      <c r="J143" s="14"/>
      <c r="K143" s="14"/>
      <c r="L143" s="14"/>
      <c r="M143" s="14"/>
    </row>
    <row r="144" spans="2:13" ht="12.75">
      <c r="B144" s="14"/>
      <c r="C144" s="14"/>
      <c r="D144" s="14"/>
      <c r="E144" s="14"/>
      <c r="F144" s="14"/>
      <c r="G144" s="14"/>
      <c r="H144" s="14"/>
      <c r="I144" s="14"/>
      <c r="J144" s="14"/>
      <c r="K144" s="14"/>
      <c r="L144" s="14"/>
      <c r="M144" s="14"/>
    </row>
    <row r="145" spans="2:13" ht="12.75">
      <c r="B145" s="14"/>
      <c r="C145" s="14"/>
      <c r="D145" s="14"/>
      <c r="E145" s="14"/>
      <c r="F145" s="14"/>
      <c r="G145" s="14"/>
      <c r="H145" s="14"/>
      <c r="I145" s="14"/>
      <c r="J145" s="14"/>
      <c r="K145" s="14"/>
      <c r="L145" s="14"/>
      <c r="M145" s="14"/>
    </row>
    <row r="146" spans="2:13" ht="12.75">
      <c r="B146" s="14"/>
      <c r="C146" s="14"/>
      <c r="D146" s="14"/>
      <c r="E146" s="14"/>
      <c r="F146" s="14"/>
      <c r="G146" s="14"/>
      <c r="H146" s="14"/>
      <c r="I146" s="14"/>
      <c r="J146" s="14"/>
      <c r="K146" s="14"/>
      <c r="L146" s="14"/>
      <c r="M146" s="14"/>
    </row>
    <row r="147" spans="2:13" ht="12.75">
      <c r="B147" s="14"/>
      <c r="C147" s="14"/>
      <c r="D147" s="14"/>
      <c r="E147" s="14"/>
      <c r="F147" s="14"/>
      <c r="G147" s="14"/>
      <c r="H147" s="14"/>
      <c r="I147" s="14"/>
      <c r="J147" s="14"/>
      <c r="K147" s="14"/>
      <c r="L147" s="14"/>
      <c r="M147" s="14"/>
    </row>
    <row r="148" spans="2:13" ht="12.75">
      <c r="B148" s="14"/>
      <c r="C148" s="14"/>
      <c r="D148" s="14"/>
      <c r="E148" s="14"/>
      <c r="F148" s="14"/>
      <c r="G148" s="14"/>
      <c r="H148" s="14"/>
      <c r="I148" s="14"/>
      <c r="J148" s="14"/>
      <c r="K148" s="14"/>
      <c r="L148" s="14"/>
      <c r="M148" s="14"/>
    </row>
    <row r="149" spans="2:13" ht="12.75">
      <c r="B149" s="14"/>
      <c r="C149" s="14"/>
      <c r="D149" s="14"/>
      <c r="E149" s="14"/>
      <c r="F149" s="14"/>
      <c r="G149" s="14"/>
      <c r="H149" s="14"/>
      <c r="I149" s="14"/>
      <c r="J149" s="14"/>
      <c r="K149" s="14"/>
      <c r="L149" s="14"/>
      <c r="M149" s="14"/>
    </row>
    <row r="150" spans="2:13" ht="12.75">
      <c r="B150" s="14"/>
      <c r="C150" s="14"/>
      <c r="D150" s="14"/>
      <c r="E150" s="14"/>
      <c r="F150" s="14"/>
      <c r="G150" s="14"/>
      <c r="H150" s="14"/>
      <c r="I150" s="14"/>
      <c r="J150" s="14"/>
      <c r="K150" s="14"/>
      <c r="L150" s="14"/>
      <c r="M150" s="14"/>
    </row>
    <row r="151" spans="2:13" ht="12.75">
      <c r="B151" s="14"/>
      <c r="C151" s="14"/>
      <c r="D151" s="14"/>
      <c r="E151" s="14"/>
      <c r="F151" s="14"/>
      <c r="G151" s="14"/>
      <c r="H151" s="14"/>
      <c r="I151" s="14"/>
      <c r="J151" s="14"/>
      <c r="K151" s="14"/>
      <c r="L151" s="14"/>
      <c r="M151" s="14"/>
    </row>
    <row r="152" spans="2:13" ht="12.75">
      <c r="B152" s="14"/>
      <c r="C152" s="14"/>
      <c r="D152" s="14"/>
      <c r="E152" s="14"/>
      <c r="F152" s="14"/>
      <c r="G152" s="14"/>
      <c r="H152" s="14"/>
      <c r="I152" s="14"/>
      <c r="J152" s="14"/>
      <c r="K152" s="14"/>
      <c r="L152" s="14"/>
      <c r="M152" s="14"/>
    </row>
    <row r="153" spans="2:13" ht="12.75">
      <c r="B153" s="14"/>
      <c r="C153" s="14"/>
      <c r="D153" s="14"/>
      <c r="E153" s="14"/>
      <c r="F153" s="14"/>
      <c r="G153" s="14"/>
      <c r="H153" s="14"/>
      <c r="I153" s="14"/>
      <c r="J153" s="14"/>
      <c r="K153" s="14"/>
      <c r="L153" s="14"/>
      <c r="M153" s="14"/>
    </row>
    <row r="154" spans="2:13" ht="12.75">
      <c r="B154" s="14"/>
      <c r="C154" s="14"/>
      <c r="D154" s="14"/>
      <c r="E154" s="14"/>
      <c r="F154" s="14"/>
      <c r="G154" s="14"/>
      <c r="H154" s="14"/>
      <c r="I154" s="14"/>
      <c r="J154" s="14"/>
      <c r="K154" s="14"/>
      <c r="L154" s="14"/>
      <c r="M154" s="14"/>
    </row>
    <row r="155" spans="2:13" ht="12.75">
      <c r="B155" s="14"/>
      <c r="C155" s="14"/>
      <c r="D155" s="14"/>
      <c r="E155" s="14"/>
      <c r="F155" s="14"/>
      <c r="G155" s="14"/>
      <c r="H155" s="14"/>
      <c r="I155" s="14"/>
      <c r="J155" s="14"/>
      <c r="K155" s="14"/>
      <c r="L155" s="14"/>
      <c r="M155" s="14"/>
    </row>
    <row r="156" spans="2:13" ht="12.75">
      <c r="B156" s="14"/>
      <c r="C156" s="14"/>
      <c r="D156" s="14"/>
      <c r="E156" s="14"/>
      <c r="F156" s="14"/>
      <c r="G156" s="14"/>
      <c r="H156" s="14"/>
      <c r="I156" s="14"/>
      <c r="J156" s="14"/>
      <c r="K156" s="14"/>
      <c r="L156" s="14"/>
      <c r="M156" s="14"/>
    </row>
    <row r="157" spans="2:13" ht="12.75">
      <c r="B157" s="14"/>
      <c r="C157" s="14"/>
      <c r="D157" s="14"/>
      <c r="E157" s="14"/>
      <c r="F157" s="14"/>
      <c r="G157" s="14"/>
      <c r="H157" s="14"/>
      <c r="I157" s="14"/>
      <c r="J157" s="14"/>
      <c r="K157" s="14"/>
      <c r="L157" s="14"/>
      <c r="M157" s="14"/>
    </row>
    <row r="158" spans="2:13" ht="12.75">
      <c r="B158" s="14"/>
      <c r="C158" s="14"/>
      <c r="D158" s="14"/>
      <c r="E158" s="14"/>
      <c r="F158" s="14"/>
      <c r="G158" s="14"/>
      <c r="H158" s="14"/>
      <c r="I158" s="14"/>
      <c r="J158" s="14"/>
      <c r="K158" s="14"/>
      <c r="L158" s="14"/>
      <c r="M158" s="14"/>
    </row>
    <row r="159" spans="2:13" ht="12.75">
      <c r="B159" s="14"/>
      <c r="C159" s="14"/>
      <c r="D159" s="14"/>
      <c r="E159" s="14"/>
      <c r="F159" s="14"/>
      <c r="G159" s="14"/>
      <c r="H159" s="14"/>
      <c r="I159" s="14"/>
      <c r="J159" s="14"/>
      <c r="K159" s="14"/>
      <c r="L159" s="14"/>
      <c r="M159" s="14"/>
    </row>
    <row r="160" spans="2:13" ht="12.75">
      <c r="B160" s="14"/>
      <c r="C160" s="14"/>
      <c r="D160" s="14"/>
      <c r="E160" s="14"/>
      <c r="F160" s="14"/>
      <c r="G160" s="14"/>
      <c r="H160" s="14"/>
      <c r="I160" s="14"/>
      <c r="J160" s="14"/>
      <c r="K160" s="14"/>
      <c r="L160" s="14"/>
      <c r="M160" s="14"/>
    </row>
    <row r="161" spans="2:13" ht="12.75">
      <c r="B161" s="14"/>
      <c r="C161" s="14"/>
      <c r="D161" s="14"/>
      <c r="E161" s="14"/>
      <c r="F161" s="14"/>
      <c r="G161" s="14"/>
      <c r="H161" s="14"/>
      <c r="I161" s="14"/>
      <c r="J161" s="14"/>
      <c r="K161" s="14"/>
      <c r="L161" s="14"/>
      <c r="M161" s="14"/>
    </row>
    <row r="162" spans="2:13" ht="12.75">
      <c r="B162" s="14"/>
      <c r="C162" s="14"/>
      <c r="D162" s="14"/>
      <c r="E162" s="14"/>
      <c r="F162" s="14"/>
      <c r="G162" s="14"/>
      <c r="H162" s="14"/>
      <c r="I162" s="14"/>
      <c r="J162" s="14"/>
      <c r="K162" s="14"/>
      <c r="L162" s="14"/>
      <c r="M162" s="14"/>
    </row>
    <row r="163" spans="2:13" ht="12.75">
      <c r="B163" s="14"/>
      <c r="C163" s="14"/>
      <c r="D163" s="14"/>
      <c r="E163" s="14"/>
      <c r="F163" s="14"/>
      <c r="G163" s="14"/>
      <c r="H163" s="14"/>
      <c r="I163" s="14"/>
      <c r="J163" s="14"/>
      <c r="K163" s="14"/>
      <c r="L163" s="14"/>
      <c r="M163" s="14"/>
    </row>
    <row r="164" spans="2:13" ht="12.75">
      <c r="B164" s="14"/>
      <c r="C164" s="14"/>
      <c r="D164" s="14"/>
      <c r="E164" s="14"/>
      <c r="F164" s="14"/>
      <c r="G164" s="14"/>
      <c r="H164" s="14"/>
      <c r="I164" s="14"/>
      <c r="J164" s="14"/>
      <c r="K164" s="14"/>
      <c r="L164" s="14"/>
      <c r="M164" s="14"/>
    </row>
    <row r="165" spans="2:13" ht="12.75">
      <c r="B165" s="14"/>
      <c r="C165" s="14"/>
      <c r="D165" s="14"/>
      <c r="E165" s="14"/>
      <c r="F165" s="14"/>
      <c r="G165" s="14"/>
      <c r="H165" s="14"/>
      <c r="I165" s="14"/>
      <c r="J165" s="14"/>
      <c r="K165" s="14"/>
      <c r="L165" s="14"/>
      <c r="M165" s="14"/>
    </row>
    <row r="166" spans="2:13" ht="12.75">
      <c r="B166" s="14"/>
      <c r="C166" s="14"/>
      <c r="D166" s="14"/>
      <c r="E166" s="14"/>
      <c r="F166" s="14"/>
      <c r="G166" s="14"/>
      <c r="H166" s="14"/>
      <c r="I166" s="14"/>
      <c r="J166" s="14"/>
      <c r="K166" s="14"/>
      <c r="L166" s="14"/>
      <c r="M166" s="14"/>
    </row>
    <row r="167" spans="2:13" ht="12.75">
      <c r="B167" s="14"/>
      <c r="C167" s="14"/>
      <c r="D167" s="14"/>
      <c r="E167" s="14"/>
      <c r="F167" s="14"/>
      <c r="G167" s="14"/>
      <c r="H167" s="14"/>
      <c r="I167" s="14"/>
      <c r="J167" s="14"/>
      <c r="K167" s="14"/>
      <c r="L167" s="14"/>
      <c r="M167" s="14"/>
    </row>
    <row r="168" spans="2:13" ht="12.75">
      <c r="B168" s="14"/>
      <c r="C168" s="14"/>
      <c r="D168" s="14"/>
      <c r="E168" s="14"/>
      <c r="F168" s="14"/>
      <c r="G168" s="14"/>
      <c r="H168" s="14"/>
      <c r="I168" s="14"/>
      <c r="J168" s="14"/>
      <c r="K168" s="14"/>
      <c r="L168" s="14"/>
      <c r="M168" s="14"/>
    </row>
    <row r="169" spans="2:13" ht="12.75">
      <c r="B169" s="14"/>
      <c r="C169" s="14"/>
      <c r="D169" s="14"/>
      <c r="E169" s="14"/>
      <c r="F169" s="14"/>
      <c r="G169" s="14"/>
      <c r="H169" s="14"/>
      <c r="I169" s="14"/>
      <c r="J169" s="14"/>
      <c r="K169" s="14"/>
      <c r="L169" s="14"/>
      <c r="M169" s="14"/>
    </row>
    <row r="170" spans="2:13" ht="12.75">
      <c r="B170" s="14"/>
      <c r="C170" s="14"/>
      <c r="D170" s="14"/>
      <c r="E170" s="14"/>
      <c r="F170" s="14"/>
      <c r="G170" s="14"/>
      <c r="H170" s="14"/>
      <c r="I170" s="14"/>
      <c r="J170" s="14"/>
      <c r="K170" s="14"/>
      <c r="L170" s="14"/>
      <c r="M170" s="14"/>
    </row>
    <row r="171" spans="2:13" ht="12.75">
      <c r="B171" s="14"/>
      <c r="C171" s="14"/>
      <c r="D171" s="14"/>
      <c r="E171" s="14"/>
      <c r="F171" s="14"/>
      <c r="G171" s="14"/>
      <c r="H171" s="14"/>
      <c r="I171" s="14"/>
      <c r="J171" s="14"/>
      <c r="K171" s="14"/>
      <c r="L171" s="14"/>
      <c r="M171" s="14"/>
    </row>
    <row r="172" spans="2:13" ht="12.75">
      <c r="B172" s="14"/>
      <c r="C172" s="14"/>
      <c r="D172" s="14"/>
      <c r="E172" s="14"/>
      <c r="F172" s="14"/>
      <c r="G172" s="14"/>
      <c r="H172" s="14"/>
      <c r="I172" s="14"/>
      <c r="J172" s="14"/>
      <c r="K172" s="14"/>
      <c r="L172" s="14"/>
      <c r="M172" s="14"/>
    </row>
    <row r="173" spans="2:13" ht="12.75">
      <c r="B173" s="14"/>
      <c r="C173" s="14"/>
      <c r="D173" s="14"/>
      <c r="E173" s="14"/>
      <c r="F173" s="14"/>
      <c r="G173" s="14"/>
      <c r="H173" s="14"/>
      <c r="I173" s="14"/>
      <c r="J173" s="14"/>
      <c r="K173" s="14"/>
      <c r="L173" s="14"/>
      <c r="M173" s="14"/>
    </row>
    <row r="174" spans="2:13" ht="12.75">
      <c r="B174" s="14"/>
      <c r="C174" s="14"/>
      <c r="D174" s="14"/>
      <c r="E174" s="14"/>
      <c r="F174" s="14"/>
      <c r="G174" s="14"/>
      <c r="H174" s="14"/>
      <c r="I174" s="14"/>
      <c r="J174" s="14"/>
      <c r="K174" s="14"/>
      <c r="L174" s="14"/>
      <c r="M174" s="14"/>
    </row>
    <row r="175" spans="2:13" ht="12.75">
      <c r="B175" s="14"/>
      <c r="C175" s="14"/>
      <c r="D175" s="14"/>
      <c r="E175" s="14"/>
      <c r="F175" s="14"/>
      <c r="G175" s="14"/>
      <c r="H175" s="14"/>
      <c r="I175" s="14"/>
      <c r="J175" s="14"/>
      <c r="K175" s="14"/>
      <c r="L175" s="14"/>
      <c r="M175" s="14"/>
    </row>
    <row r="176" spans="2:13" ht="12.75">
      <c r="B176" s="14"/>
      <c r="C176" s="14"/>
      <c r="D176" s="14"/>
      <c r="E176" s="14"/>
      <c r="F176" s="14"/>
      <c r="G176" s="14"/>
      <c r="H176" s="14"/>
      <c r="I176" s="14"/>
      <c r="J176" s="14"/>
      <c r="K176" s="14"/>
      <c r="L176" s="14"/>
      <c r="M176" s="14"/>
    </row>
    <row r="177" spans="2:13" ht="12.75">
      <c r="B177" s="14"/>
      <c r="C177" s="14"/>
      <c r="D177" s="14"/>
      <c r="E177" s="14"/>
      <c r="F177" s="14"/>
      <c r="G177" s="14"/>
      <c r="H177" s="14"/>
      <c r="I177" s="14"/>
      <c r="J177" s="14"/>
      <c r="K177" s="14"/>
      <c r="L177" s="14"/>
      <c r="M177" s="14"/>
    </row>
    <row r="178" spans="2:13" ht="12.75">
      <c r="B178" s="14"/>
      <c r="C178" s="14"/>
      <c r="D178" s="14"/>
      <c r="E178" s="14"/>
      <c r="F178" s="14"/>
      <c r="G178" s="14"/>
      <c r="H178" s="14"/>
      <c r="I178" s="14"/>
      <c r="J178" s="14"/>
      <c r="K178" s="14"/>
      <c r="L178" s="14"/>
      <c r="M178" s="14"/>
    </row>
    <row r="179" spans="2:13" ht="12.75">
      <c r="B179" s="14"/>
      <c r="C179" s="14"/>
      <c r="D179" s="14"/>
      <c r="E179" s="14"/>
      <c r="F179" s="14"/>
      <c r="G179" s="14"/>
      <c r="H179" s="14"/>
      <c r="I179" s="14"/>
      <c r="J179" s="14"/>
      <c r="K179" s="14"/>
      <c r="L179" s="14"/>
      <c r="M179" s="14"/>
    </row>
    <row r="180" spans="2:13" ht="12.75">
      <c r="B180" s="14"/>
      <c r="C180" s="14"/>
      <c r="D180" s="14"/>
      <c r="E180" s="14"/>
      <c r="F180" s="14"/>
      <c r="G180" s="14"/>
      <c r="H180" s="14"/>
      <c r="I180" s="14"/>
      <c r="J180" s="14"/>
      <c r="K180" s="14"/>
      <c r="L180" s="14"/>
      <c r="M180" s="14"/>
    </row>
    <row r="181" spans="2:13" ht="12.75">
      <c r="B181" s="14"/>
      <c r="C181" s="14"/>
      <c r="D181" s="14"/>
      <c r="E181" s="14"/>
      <c r="F181" s="14"/>
      <c r="G181" s="14"/>
      <c r="H181" s="14"/>
      <c r="I181" s="14"/>
      <c r="J181" s="14"/>
      <c r="K181" s="14"/>
      <c r="L181" s="14"/>
      <c r="M181" s="14"/>
    </row>
    <row r="182" spans="2:13" ht="12.75">
      <c r="B182" s="14"/>
      <c r="C182" s="14"/>
      <c r="D182" s="14"/>
      <c r="E182" s="14"/>
      <c r="F182" s="14"/>
      <c r="G182" s="14"/>
      <c r="H182" s="14"/>
      <c r="I182" s="14"/>
      <c r="J182" s="14"/>
      <c r="K182" s="14"/>
      <c r="L182" s="14"/>
      <c r="M182" s="14"/>
    </row>
    <row r="183" spans="2:13" ht="12.75">
      <c r="B183" s="14"/>
      <c r="C183" s="14"/>
      <c r="D183" s="14"/>
      <c r="E183" s="14"/>
      <c r="F183" s="14"/>
      <c r="G183" s="14"/>
      <c r="H183" s="14"/>
      <c r="I183" s="14"/>
      <c r="J183" s="14"/>
      <c r="K183" s="14"/>
      <c r="L183" s="14"/>
      <c r="M183" s="14"/>
    </row>
    <row r="184" spans="2:13" ht="12.75">
      <c r="B184" s="14"/>
      <c r="C184" s="14"/>
      <c r="D184" s="14"/>
      <c r="E184" s="14"/>
      <c r="F184" s="14"/>
      <c r="G184" s="14"/>
      <c r="H184" s="14"/>
      <c r="I184" s="14"/>
      <c r="J184" s="14"/>
      <c r="K184" s="14"/>
      <c r="L184" s="14"/>
      <c r="M184" s="14"/>
    </row>
    <row r="185" spans="2:13" ht="12.75">
      <c r="B185" s="14"/>
      <c r="C185" s="14"/>
      <c r="D185" s="14"/>
      <c r="E185" s="14"/>
      <c r="F185" s="14"/>
      <c r="G185" s="14"/>
      <c r="H185" s="14"/>
      <c r="I185" s="14"/>
      <c r="J185" s="14"/>
      <c r="K185" s="14"/>
      <c r="L185" s="14"/>
      <c r="M185" s="14"/>
    </row>
    <row r="186" spans="2:13" ht="12.75">
      <c r="B186" s="14"/>
      <c r="C186" s="14"/>
      <c r="D186" s="14"/>
      <c r="E186" s="14"/>
      <c r="F186" s="14"/>
      <c r="G186" s="14"/>
      <c r="H186" s="14"/>
      <c r="I186" s="14"/>
      <c r="J186" s="14"/>
      <c r="K186" s="14"/>
      <c r="L186" s="14"/>
      <c r="M186" s="14"/>
    </row>
    <row r="187" spans="2:13" ht="12.75">
      <c r="B187" s="14"/>
      <c r="C187" s="14"/>
      <c r="D187" s="14"/>
      <c r="E187" s="14"/>
      <c r="F187" s="14"/>
      <c r="G187" s="14"/>
      <c r="H187" s="14"/>
      <c r="I187" s="14"/>
      <c r="J187" s="14"/>
      <c r="K187" s="14"/>
      <c r="L187" s="14"/>
      <c r="M187" s="14"/>
    </row>
    <row r="188" spans="2:13" ht="12.75">
      <c r="B188" s="14"/>
      <c r="C188" s="14"/>
      <c r="D188" s="14"/>
      <c r="E188" s="14"/>
      <c r="F188" s="14"/>
      <c r="G188" s="14"/>
      <c r="H188" s="14"/>
      <c r="I188" s="14"/>
      <c r="J188" s="14"/>
      <c r="K188" s="14"/>
      <c r="L188" s="14"/>
      <c r="M188" s="14"/>
    </row>
    <row r="189" spans="2:13" ht="12.75">
      <c r="B189" s="14"/>
      <c r="C189" s="14"/>
      <c r="D189" s="14"/>
      <c r="E189" s="14"/>
      <c r="F189" s="14"/>
      <c r="G189" s="14"/>
      <c r="H189" s="14"/>
      <c r="I189" s="14"/>
      <c r="J189" s="14"/>
      <c r="K189" s="14"/>
      <c r="L189" s="14"/>
      <c r="M189" s="14"/>
    </row>
    <row r="190" spans="2:13" ht="12.75">
      <c r="B190" s="14"/>
      <c r="C190" s="14"/>
      <c r="D190" s="14"/>
      <c r="E190" s="14"/>
      <c r="F190" s="14"/>
      <c r="G190" s="14"/>
      <c r="H190" s="14"/>
      <c r="I190" s="14"/>
      <c r="J190" s="14"/>
      <c r="K190" s="14"/>
      <c r="L190" s="14"/>
      <c r="M190" s="14"/>
    </row>
    <row r="191" spans="2:13" ht="12.75">
      <c r="B191" s="14"/>
      <c r="C191" s="14"/>
      <c r="D191" s="14"/>
      <c r="E191" s="14"/>
      <c r="F191" s="14"/>
      <c r="G191" s="14"/>
      <c r="H191" s="14"/>
      <c r="I191" s="14"/>
      <c r="J191" s="14"/>
      <c r="K191" s="14"/>
      <c r="L191" s="14"/>
      <c r="M191" s="14"/>
    </row>
    <row r="192" spans="2:13" ht="12.75">
      <c r="B192" s="14"/>
      <c r="C192" s="14"/>
      <c r="D192" s="14"/>
      <c r="E192" s="14"/>
      <c r="F192" s="14"/>
      <c r="G192" s="14"/>
      <c r="H192" s="14"/>
      <c r="I192" s="14"/>
      <c r="J192" s="14"/>
      <c r="K192" s="14"/>
      <c r="L192" s="14"/>
      <c r="M192" s="14"/>
    </row>
    <row r="193" spans="2:13" ht="12.75">
      <c r="B193" s="14"/>
      <c r="C193" s="14"/>
      <c r="D193" s="14"/>
      <c r="E193" s="14"/>
      <c r="F193" s="14"/>
      <c r="G193" s="14"/>
      <c r="H193" s="14"/>
      <c r="I193" s="14"/>
      <c r="J193" s="14"/>
      <c r="K193" s="14"/>
      <c r="L193" s="14"/>
      <c r="M193" s="14"/>
    </row>
    <row r="194" spans="2:13" ht="12.75">
      <c r="B194" s="14"/>
      <c r="C194" s="14"/>
      <c r="D194" s="14"/>
      <c r="E194" s="14"/>
      <c r="F194" s="14"/>
      <c r="G194" s="14"/>
      <c r="H194" s="14"/>
      <c r="I194" s="14"/>
      <c r="J194" s="14"/>
      <c r="K194" s="14"/>
      <c r="L194" s="14"/>
      <c r="M194" s="14"/>
    </row>
    <row r="195" spans="2:13" ht="12.75">
      <c r="B195" s="14"/>
      <c r="C195" s="14"/>
      <c r="D195" s="14"/>
      <c r="E195" s="14"/>
      <c r="F195" s="14"/>
      <c r="G195" s="14"/>
      <c r="H195" s="14"/>
      <c r="I195" s="14"/>
      <c r="J195" s="14"/>
      <c r="K195" s="14"/>
      <c r="L195" s="14"/>
      <c r="M195" s="14"/>
    </row>
    <row r="196" spans="2:13" ht="12.75">
      <c r="B196" s="14"/>
      <c r="C196" s="14"/>
      <c r="D196" s="14"/>
      <c r="E196" s="14"/>
      <c r="F196" s="14"/>
      <c r="G196" s="14"/>
      <c r="H196" s="14"/>
      <c r="I196" s="14"/>
      <c r="J196" s="14"/>
      <c r="K196" s="14"/>
      <c r="L196" s="14"/>
      <c r="M196" s="14"/>
    </row>
    <row r="197" spans="2:13" ht="12.75">
      <c r="B197" s="14"/>
      <c r="C197" s="14"/>
      <c r="D197" s="14"/>
      <c r="E197" s="14"/>
      <c r="F197" s="14"/>
      <c r="G197" s="14"/>
      <c r="H197" s="14"/>
      <c r="I197" s="14"/>
      <c r="J197" s="14"/>
      <c r="K197" s="14"/>
      <c r="L197" s="14"/>
      <c r="M197" s="14"/>
    </row>
    <row r="198" spans="2:13" ht="12.75">
      <c r="B198" s="14"/>
      <c r="C198" s="14"/>
      <c r="D198" s="14"/>
      <c r="E198" s="14"/>
      <c r="F198" s="14"/>
      <c r="G198" s="14"/>
      <c r="H198" s="14"/>
      <c r="I198" s="14"/>
      <c r="J198" s="14"/>
      <c r="K198" s="14"/>
      <c r="L198" s="14"/>
      <c r="M198" s="14"/>
    </row>
    <row r="199" spans="2:13" ht="12.75">
      <c r="B199" s="14"/>
      <c r="C199" s="14"/>
      <c r="D199" s="14"/>
      <c r="E199" s="14"/>
      <c r="F199" s="14"/>
      <c r="G199" s="14"/>
      <c r="H199" s="14"/>
      <c r="I199" s="14"/>
      <c r="J199" s="14"/>
      <c r="K199" s="14"/>
      <c r="L199" s="14"/>
      <c r="M199" s="14"/>
    </row>
    <row r="200" spans="2:13" ht="12.75">
      <c r="B200" s="14"/>
      <c r="C200" s="14"/>
      <c r="D200" s="14"/>
      <c r="E200" s="14"/>
      <c r="F200" s="14"/>
      <c r="G200" s="14"/>
      <c r="H200" s="14"/>
      <c r="I200" s="14"/>
      <c r="J200" s="14"/>
      <c r="K200" s="14"/>
      <c r="L200" s="14"/>
      <c r="M200" s="14"/>
    </row>
    <row r="201" spans="2:13" ht="12.75">
      <c r="B201" s="14"/>
      <c r="C201" s="14"/>
      <c r="D201" s="14"/>
      <c r="E201" s="14"/>
      <c r="F201" s="14"/>
      <c r="G201" s="14"/>
      <c r="H201" s="14"/>
      <c r="I201" s="14"/>
      <c r="J201" s="14"/>
      <c r="K201" s="14"/>
      <c r="L201" s="14"/>
      <c r="M201" s="14"/>
    </row>
    <row r="202" spans="2:13" ht="12.75">
      <c r="B202" s="14"/>
      <c r="C202" s="14"/>
      <c r="D202" s="14"/>
      <c r="E202" s="14"/>
      <c r="F202" s="14"/>
      <c r="G202" s="14"/>
      <c r="H202" s="14"/>
      <c r="I202" s="14"/>
      <c r="J202" s="14"/>
      <c r="K202" s="14"/>
      <c r="L202" s="14"/>
      <c r="M202" s="14"/>
    </row>
    <row r="203" spans="2:13" ht="12.75">
      <c r="B203" s="14"/>
      <c r="C203" s="14"/>
      <c r="D203" s="14"/>
      <c r="E203" s="14"/>
      <c r="F203" s="14"/>
      <c r="G203" s="14"/>
      <c r="H203" s="14"/>
      <c r="I203" s="14"/>
      <c r="J203" s="14"/>
      <c r="K203" s="14"/>
      <c r="L203" s="14"/>
      <c r="M203" s="14"/>
    </row>
    <row r="204" spans="2:13" ht="12.75">
      <c r="B204" s="14"/>
      <c r="C204" s="14"/>
      <c r="D204" s="14"/>
      <c r="E204" s="14"/>
      <c r="F204" s="14"/>
      <c r="G204" s="14"/>
      <c r="H204" s="14"/>
      <c r="I204" s="14"/>
      <c r="J204" s="14"/>
      <c r="K204" s="14"/>
      <c r="L204" s="14"/>
      <c r="M204" s="14"/>
    </row>
    <row r="205" spans="2:13" ht="12.75">
      <c r="B205" s="14"/>
      <c r="C205" s="14"/>
      <c r="D205" s="14"/>
      <c r="E205" s="14"/>
      <c r="F205" s="14"/>
      <c r="G205" s="14"/>
      <c r="H205" s="14"/>
      <c r="I205" s="14"/>
      <c r="J205" s="14"/>
      <c r="K205" s="14"/>
      <c r="L205" s="14"/>
      <c r="M205" s="14"/>
    </row>
    <row r="206" spans="2:13" ht="12.75">
      <c r="B206" s="14"/>
      <c r="C206" s="14"/>
      <c r="D206" s="14"/>
      <c r="E206" s="14"/>
      <c r="F206" s="14"/>
      <c r="G206" s="14"/>
      <c r="H206" s="14"/>
      <c r="I206" s="14"/>
      <c r="J206" s="14"/>
      <c r="K206" s="14"/>
      <c r="L206" s="14"/>
      <c r="M206" s="14"/>
    </row>
    <row r="207" spans="2:13" ht="12.75">
      <c r="B207" s="14"/>
      <c r="C207" s="14"/>
      <c r="D207" s="14"/>
      <c r="E207" s="14"/>
      <c r="F207" s="14"/>
      <c r="G207" s="14"/>
      <c r="H207" s="14"/>
      <c r="I207" s="14"/>
      <c r="J207" s="14"/>
      <c r="K207" s="14"/>
      <c r="L207" s="14"/>
      <c r="M207" s="14"/>
    </row>
    <row r="208" spans="2:13" ht="12.75">
      <c r="B208" s="14"/>
      <c r="C208" s="14"/>
      <c r="D208" s="14"/>
      <c r="E208" s="14"/>
      <c r="F208" s="14"/>
      <c r="G208" s="14"/>
      <c r="H208" s="14"/>
      <c r="I208" s="14"/>
      <c r="J208" s="14"/>
      <c r="K208" s="14"/>
      <c r="L208" s="14"/>
      <c r="M208" s="14"/>
    </row>
    <row r="209" spans="2:13" ht="12.75">
      <c r="B209" s="14"/>
      <c r="C209" s="14"/>
      <c r="D209" s="14"/>
      <c r="E209" s="14"/>
      <c r="F209" s="14"/>
      <c r="G209" s="14"/>
      <c r="H209" s="14"/>
      <c r="I209" s="14"/>
      <c r="J209" s="14"/>
      <c r="K209" s="14"/>
      <c r="L209" s="14"/>
      <c r="M209" s="14"/>
    </row>
    <row r="210" spans="2:13" ht="12.75">
      <c r="B210" s="14"/>
      <c r="C210" s="14"/>
      <c r="D210" s="14"/>
      <c r="E210" s="14"/>
      <c r="F210" s="14"/>
      <c r="G210" s="14"/>
      <c r="H210" s="14"/>
      <c r="I210" s="14"/>
      <c r="J210" s="14"/>
      <c r="K210" s="14"/>
      <c r="L210" s="14"/>
      <c r="M210" s="14"/>
    </row>
    <row r="211" spans="2:13" ht="12.75">
      <c r="B211" s="14"/>
      <c r="C211" s="14"/>
      <c r="D211" s="14"/>
      <c r="E211" s="14"/>
      <c r="F211" s="14"/>
      <c r="G211" s="14"/>
      <c r="H211" s="14"/>
      <c r="I211" s="14"/>
      <c r="J211" s="14"/>
      <c r="K211" s="14"/>
      <c r="L211" s="14"/>
      <c r="M211" s="14"/>
    </row>
    <row r="212" spans="2:13" ht="12.75">
      <c r="B212" s="14"/>
      <c r="C212" s="14"/>
      <c r="D212" s="14"/>
      <c r="E212" s="14"/>
      <c r="F212" s="14"/>
      <c r="G212" s="14"/>
      <c r="H212" s="14"/>
      <c r="I212" s="14"/>
      <c r="J212" s="14"/>
      <c r="K212" s="14"/>
      <c r="L212" s="14"/>
      <c r="M212" s="14"/>
    </row>
    <row r="213" spans="2:13" ht="12.75">
      <c r="B213" s="14"/>
      <c r="C213" s="14"/>
      <c r="D213" s="14"/>
      <c r="E213" s="14"/>
      <c r="F213" s="14"/>
      <c r="G213" s="14"/>
      <c r="H213" s="14"/>
      <c r="I213" s="14"/>
      <c r="J213" s="14"/>
      <c r="K213" s="14"/>
      <c r="L213" s="14"/>
      <c r="M213" s="14"/>
    </row>
    <row r="214" spans="2:13" ht="12.75">
      <c r="B214" s="14"/>
      <c r="C214" s="14"/>
      <c r="D214" s="14"/>
      <c r="E214" s="14"/>
      <c r="F214" s="14"/>
      <c r="G214" s="14"/>
      <c r="H214" s="14"/>
      <c r="I214" s="14"/>
      <c r="J214" s="14"/>
      <c r="K214" s="14"/>
      <c r="L214" s="14"/>
      <c r="M214" s="14"/>
    </row>
    <row r="215" spans="2:13" ht="12.75">
      <c r="B215" s="14"/>
      <c r="C215" s="14"/>
      <c r="D215" s="14"/>
      <c r="E215" s="14"/>
      <c r="F215" s="14"/>
      <c r="G215" s="14"/>
      <c r="H215" s="14"/>
      <c r="I215" s="14"/>
      <c r="J215" s="14"/>
      <c r="K215" s="14"/>
      <c r="L215" s="14"/>
      <c r="M215" s="14"/>
    </row>
    <row r="216" spans="2:13" ht="12.75">
      <c r="B216" s="14"/>
      <c r="C216" s="14"/>
      <c r="D216" s="14"/>
      <c r="E216" s="14"/>
      <c r="F216" s="14"/>
      <c r="G216" s="14"/>
      <c r="H216" s="14"/>
      <c r="I216" s="14"/>
      <c r="J216" s="14"/>
      <c r="K216" s="14"/>
      <c r="L216" s="14"/>
      <c r="M216" s="14"/>
    </row>
    <row r="217" spans="2:13" ht="12.75">
      <c r="B217" s="14"/>
      <c r="C217" s="14"/>
      <c r="D217" s="14"/>
      <c r="E217" s="14"/>
      <c r="F217" s="14"/>
      <c r="G217" s="14"/>
      <c r="H217" s="14"/>
      <c r="I217" s="14"/>
      <c r="J217" s="14"/>
      <c r="K217" s="14"/>
      <c r="L217" s="14"/>
      <c r="M217" s="14"/>
    </row>
    <row r="218" spans="2:13" ht="12.75">
      <c r="B218" s="14"/>
      <c r="C218" s="14"/>
      <c r="D218" s="14"/>
      <c r="E218" s="14"/>
      <c r="F218" s="14"/>
      <c r="G218" s="14"/>
      <c r="H218" s="14"/>
      <c r="I218" s="14"/>
      <c r="J218" s="14"/>
      <c r="K218" s="14"/>
      <c r="L218" s="14"/>
      <c r="M218" s="14"/>
    </row>
    <row r="219" spans="2:13" ht="12.75">
      <c r="B219" s="14"/>
      <c r="C219" s="14"/>
      <c r="D219" s="14"/>
      <c r="E219" s="14"/>
      <c r="F219" s="14"/>
      <c r="G219" s="14"/>
      <c r="H219" s="14"/>
      <c r="I219" s="14"/>
      <c r="J219" s="14"/>
      <c r="K219" s="14"/>
      <c r="L219" s="14"/>
      <c r="M219" s="14"/>
    </row>
    <row r="220" spans="2:13" ht="12.75">
      <c r="B220" s="14"/>
      <c r="C220" s="14"/>
      <c r="D220" s="14"/>
      <c r="E220" s="14"/>
      <c r="F220" s="14"/>
      <c r="G220" s="14"/>
      <c r="H220" s="14"/>
      <c r="I220" s="14"/>
      <c r="J220" s="14"/>
      <c r="K220" s="14"/>
      <c r="L220" s="14"/>
      <c r="M220" s="14"/>
    </row>
    <row r="221" spans="2:13" ht="12.75">
      <c r="B221" s="14"/>
      <c r="C221" s="14"/>
      <c r="D221" s="14"/>
      <c r="E221" s="14"/>
      <c r="F221" s="14"/>
      <c r="G221" s="14"/>
      <c r="H221" s="14"/>
      <c r="I221" s="14"/>
      <c r="J221" s="14"/>
      <c r="K221" s="14"/>
      <c r="L221" s="14"/>
      <c r="M221" s="14"/>
    </row>
    <row r="222" spans="2:13" ht="12.75">
      <c r="B222" s="14"/>
      <c r="C222" s="14"/>
      <c r="D222" s="14"/>
      <c r="E222" s="14"/>
      <c r="F222" s="14"/>
      <c r="G222" s="14"/>
      <c r="H222" s="14"/>
      <c r="I222" s="14"/>
      <c r="J222" s="14"/>
      <c r="K222" s="14"/>
      <c r="L222" s="14"/>
      <c r="M222" s="14"/>
    </row>
    <row r="223" spans="2:13" ht="12.75">
      <c r="B223" s="14"/>
      <c r="C223" s="14"/>
      <c r="D223" s="14"/>
      <c r="E223" s="14"/>
      <c r="F223" s="14"/>
      <c r="G223" s="14"/>
      <c r="H223" s="14"/>
      <c r="I223" s="14"/>
      <c r="J223" s="14"/>
      <c r="K223" s="14"/>
      <c r="L223" s="14"/>
      <c r="M223" s="14"/>
    </row>
    <row r="224" spans="2:13" ht="12.75">
      <c r="B224" s="14"/>
      <c r="C224" s="14"/>
      <c r="D224" s="14"/>
      <c r="E224" s="14"/>
      <c r="F224" s="14"/>
      <c r="G224" s="14"/>
      <c r="H224" s="14"/>
      <c r="I224" s="14"/>
      <c r="J224" s="14"/>
      <c r="K224" s="14"/>
      <c r="L224" s="14"/>
      <c r="M224" s="14"/>
    </row>
    <row r="225" spans="2:13" ht="12.75">
      <c r="B225" s="14"/>
      <c r="C225" s="14"/>
      <c r="D225" s="14"/>
      <c r="E225" s="14"/>
      <c r="F225" s="14"/>
      <c r="G225" s="14"/>
      <c r="H225" s="14"/>
      <c r="I225" s="14"/>
      <c r="J225" s="14"/>
      <c r="K225" s="14"/>
      <c r="L225" s="14"/>
      <c r="M225" s="14"/>
    </row>
    <row r="226" spans="2:13" ht="12.75">
      <c r="B226" s="14"/>
      <c r="C226" s="14"/>
      <c r="D226" s="14"/>
      <c r="E226" s="14"/>
      <c r="F226" s="14"/>
      <c r="G226" s="14"/>
      <c r="H226" s="14"/>
      <c r="I226" s="14"/>
      <c r="J226" s="14"/>
      <c r="K226" s="14"/>
      <c r="L226" s="14"/>
      <c r="M226" s="14"/>
    </row>
    <row r="227" spans="2:13" ht="12.75">
      <c r="B227" s="14"/>
      <c r="C227" s="14"/>
      <c r="D227" s="14"/>
      <c r="E227" s="14"/>
      <c r="F227" s="14"/>
      <c r="G227" s="14"/>
      <c r="H227" s="14"/>
      <c r="I227" s="14"/>
      <c r="J227" s="14"/>
      <c r="K227" s="14"/>
      <c r="L227" s="14"/>
      <c r="M227" s="14"/>
    </row>
    <row r="228" spans="2:13" ht="12.75">
      <c r="B228" s="14"/>
      <c r="C228" s="14"/>
      <c r="D228" s="14"/>
      <c r="E228" s="14"/>
      <c r="F228" s="14"/>
      <c r="G228" s="14"/>
      <c r="H228" s="14"/>
      <c r="I228" s="14"/>
      <c r="J228" s="14"/>
      <c r="K228" s="14"/>
      <c r="L228" s="14"/>
      <c r="M228" s="14"/>
    </row>
  </sheetData>
  <sheetProtection/>
  <mergeCells count="17">
    <mergeCell ref="A38:M38"/>
    <mergeCell ref="A30:M30"/>
    <mergeCell ref="A31:M31"/>
    <mergeCell ref="A32:M32"/>
    <mergeCell ref="A39:M39"/>
    <mergeCell ref="A40:M40"/>
    <mergeCell ref="A33:M33"/>
    <mergeCell ref="A34:M34"/>
    <mergeCell ref="A35:M35"/>
    <mergeCell ref="A36:M36"/>
    <mergeCell ref="A37:M37"/>
    <mergeCell ref="B1:G1"/>
    <mergeCell ref="H1:M1"/>
    <mergeCell ref="A26:M26"/>
    <mergeCell ref="A27:M27"/>
    <mergeCell ref="A28:M28"/>
    <mergeCell ref="A29:M29"/>
  </mergeCells>
  <printOptions/>
  <pageMargins left="0.23622047244094488" right="0.23622047244094488" top="0.7480314960629921" bottom="0.7480314960629921" header="0.31496062992125984" footer="0.31496062992125984"/>
  <pageSetup horizontalDpi="600" verticalDpi="600" orientation="landscape" paperSize="9" scale="87" r:id="rId1"/>
  <headerFooter alignWithMargins="0">
    <oddFooter>&amp;L&amp;"Times New Roman,Regular"&amp;9&amp;K01+000August 2018
&amp;F&amp;R&amp;"Times New Roman,Regular"&amp;9&amp;P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Juergen.HOHMANN@ec.europa.eu</dc:creator>
  <cp:keywords/>
  <dc:description/>
  <cp:lastModifiedBy>Peyron Bista, Celine</cp:lastModifiedBy>
  <cp:lastPrinted>2018-11-26T15:54:34Z</cp:lastPrinted>
  <dcterms:created xsi:type="dcterms:W3CDTF">2000-04-10T10:46:44Z</dcterms:created>
  <dcterms:modified xsi:type="dcterms:W3CDTF">2020-03-04T22:19:36Z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0x010100E6ADFE0481B1D9479D38C44191C9AAD4</vt:lpwstr>
  </property>
</Properties>
</file>