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workbookProtection workbookAlgorithmName="SHA-512" workbookHashValue="DtaeOaDUu7vr1E9LJv5jPllRMg6TH2TyfgdTVdHmITHCoPyvfMyuJeD8IsZEVZAFuiRjlOyTRSTh1wdScH3OXg==" workbookSpinCount="100000" workbookSaltValue="0aXPeRWXjKGYI5L76PayDw==" lockStructure="1"/>
  <bookViews>
    <workbookView xWindow="65431" yWindow="65431" windowWidth="16665" windowHeight="8865" tabRatio="926" activeTab="0"/>
  </bookViews>
  <sheets>
    <sheet name="Instructions" sheetId="20" r:id="rId1"/>
    <sheet name="Parameters" sheetId="19" r:id="rId2"/>
    <sheet name="Main Menu" sheetId="1" r:id="rId3"/>
    <sheet name="1.1" sheetId="12" r:id="rId4"/>
    <sheet name="1.2.1" sheetId="23" r:id="rId5"/>
    <sheet name="1.2.2" sheetId="24" r:id="rId6"/>
    <sheet name="1.3" sheetId="25" r:id="rId7"/>
    <sheet name="1.4.1" sheetId="26" r:id="rId8"/>
    <sheet name="1.4.2" sheetId="27" r:id="rId9"/>
    <sheet name="1.5.1" sheetId="28" r:id="rId10"/>
    <sheet name="1.5.2" sheetId="29" r:id="rId11"/>
    <sheet name="1.6.1" sheetId="30" r:id="rId12"/>
    <sheet name="2.1" sheetId="31" r:id="rId13"/>
    <sheet name="2.2.1" sheetId="32" r:id="rId14"/>
    <sheet name="2.2.2" sheetId="33" r:id="rId15"/>
    <sheet name="2.2.3" sheetId="35" r:id="rId16"/>
    <sheet name="2.3.1" sheetId="36" r:id="rId17"/>
    <sheet name="2.3.2" sheetId="37" r:id="rId18"/>
    <sheet name="2.4" sheetId="38" r:id="rId19"/>
  </sheets>
  <definedNames>
    <definedName name="GDP">'Parameters'!$C$8</definedName>
    <definedName name="GE">'Parameters'!$C$11</definedName>
    <definedName name="GEpc">'Parameters'!$C$14</definedName>
    <definedName name="HayGE">'Parameters'!$C$12</definedName>
    <definedName name="HayGEpc">'Parameters'!$C$15</definedName>
    <definedName name="HayPIB">'Parameters'!$C$9</definedName>
    <definedName name="Haypl">'Parameters'!$C$18</definedName>
    <definedName name="Haypop">'Parameters'!$C$21</definedName>
    <definedName name="pl">'Parameters'!$C$17</definedName>
    <definedName name="POP">'Parameters'!$C$20</definedName>
    <definedName name="_xlnm.Print_Area" localSheetId="2">'Main Menu'!$30:$1048576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<sst xmlns="http://schemas.openxmlformats.org/spreadsheetml/2006/main" count="410" uniqueCount="162">
  <si>
    <t>Turkey: Lowest retirement pension to be increased to 1,500 lira ($232) and holiday bonus for retirees to be paid in April.</t>
  </si>
  <si>
    <t>Argentina: The National Social Security Administration (ANSES) will disburse a special lump sum benefit of up to 3,000 pesos ($47), or for an amount equivalent to the monthly non-contributory benefit for more than 9 million beneficiaries. The latter include retired persons, contributory and non-contributory pensioners, children benefiting from child benefits (Asignación Universal por Hijo (AUH) – and pregnant women (those benefiting from Asignación Universal por Embarazo).</t>
  </si>
  <si>
    <t>Hong Kong: HK $ 10,000 (approximately NT $ 39,000) will be issued to Hong Kong permanent residents over 18 years of age. The measures are expected to benefit about 7 million people and require a budget of about 71 billion yuan.</t>
  </si>
  <si>
    <t>South Korea has allocated a nearly 20 trillion won support package to respond to the COVID-19 outbreak. This includes giving parent employees up to 5 days of childcare leave along with the pay of 50,000 won per day, respectively</t>
  </si>
  <si>
    <t>Portugal announced plans on 13 March 2020, to provide exceptional financial support for employees who have to stay at home to accompany their children up to 12 years old in the amount of 66% of the basic remuneration (33% paid by the employer, 33% paid by Social Security)</t>
  </si>
  <si>
    <t>Denmark: Under the three-month aid period that will last until June 9, the state offers to pay 75% of employees’ salaries at a maximum of 23,000 Danish crowns ($3,418) per month, while the companies pay the remaining 25%.</t>
  </si>
  <si>
    <t>Netherlands: Employers can apply for a permit for a reduction in working time (werktijdverkorting) at the Ministry of Social Affairs and Employment, i.e., employees will temporarily work on a reduced schedule. Employees can receive a temporary unemployment benefit for hours not worked, while they remain fully employed. The permit is valid for a period of a maximum of 6 weeks and can be extended for a maximum total period of 24 weeks. Employers must meet the following conditions: (i) the company has been affected by a situation that does not fall under the ordinary business risks (such as COVID-19); (ii) during a period of 2 to 24 weeks sales are at least 20% lower than normal</t>
  </si>
  <si>
    <t xml:space="preserve">Spain: All self-employed workers with severe losses will be able to access a special benefit </t>
  </si>
  <si>
    <t>United Kingdom: ensuring that people receive Statutory Sick Pay (SSP) from the first day that they are off work</t>
  </si>
  <si>
    <t>Armenia; lonely elderly people will be provided with food baskets for one month.</t>
  </si>
  <si>
    <t>Bahrain: A total of 100,000 Bahraini private sector employees, registered with the Social Insurance Organisation, will have their April, May and June salaries covered by the fund at a cost of BD 215 million, with a monthly average surpassing BD 70 million.</t>
  </si>
  <si>
    <t>Australia: The Government is providing up to $100,000 to eligible small and medium sized businesses, and not‑for-profits (including charities) that employ people, with a minimum payment of $20,000</t>
  </si>
  <si>
    <t>Philippines: Around 18 million low-income households belonging to the informal sector should be targeted to receive monthly emergency subsidies amounting to P5,000 to P8,000 for two months.</t>
  </si>
  <si>
    <t>Bulgaria: The measures include increasing the capital of state-owned Bulgarian Development Bank (BDB) to help businesses affected by the COVID-19 pandemic, government-backed payment of 60% of the salaries of employees who might otherwise be fired,</t>
  </si>
  <si>
    <t>From the policy</t>
  </si>
  <si>
    <t>From administrative data</t>
  </si>
  <si>
    <t>Source:</t>
  </si>
  <si>
    <t>Trinidad and Tobago: Additional financial support to recipients of the Public Assistance and Disability Assistance Grants (including the DAG for children), a top up equivalent to the sum of the full three (3) months, depending on the size of the family, to be paid by April 15 2020. Payment for the full three months to be made, $150.00, $300.00 or $450.00 depending on the size of the household.</t>
  </si>
  <si>
    <t>Sweden: The decision means that workers will get sickness benefits from the moment they have to be absent from work due to illness (instead of the second day), and the state rather than employers will foot the bill for the cost of the first day.</t>
  </si>
  <si>
    <t>Link:</t>
  </si>
  <si>
    <t>Nominal GDP 2019</t>
  </si>
  <si>
    <t>Government Expenditure 2019</t>
  </si>
  <si>
    <t>Government Expenditure as percent of GDP 2019</t>
  </si>
  <si>
    <t>Total population 2019</t>
  </si>
  <si>
    <t>Monthly Poverty Line (last available figure)</t>
  </si>
  <si>
    <t>*This set of parameters is required to calculate the indicators. In case you do not have one or more of these parameters, proceed with the rest of the exercise.</t>
  </si>
  <si>
    <t>Go to Main Menu</t>
  </si>
  <si>
    <t>Go to</t>
  </si>
  <si>
    <t/>
  </si>
  <si>
    <t>Temporary adjustments of existing schemes</t>
  </si>
  <si>
    <t>1.2.2 Temporary flat increase to all beneficiaries</t>
  </si>
  <si>
    <t>1.4.1 Temporary flat benefit for contributors</t>
  </si>
  <si>
    <t>2.2.1 Self employed</t>
  </si>
  <si>
    <t>2.2.2 Older persons</t>
  </si>
  <si>
    <t>Australia: About 6.5 million Australians will get a one off $750 payment as part of the Government’s response to coronavirus (COVID-19).</t>
  </si>
  <si>
    <t>Indonesia: The government has injected 1.5 trillion rupiah (US$104 million) into its subsidized housing program which is expected to cover financing for a further 175,000 new households. 800 billion rupiah (US$55 million) will be used to cover interest payments with the rest going to paying for subsidies.</t>
  </si>
  <si>
    <t>Sub measure 2.2.2 Older persons</t>
  </si>
  <si>
    <t>Sub measure 2.2.1 Self employed</t>
  </si>
  <si>
    <t>Sub measure 1.4.1 Temporary flat benefit for contributors</t>
  </si>
  <si>
    <t>Sub measure 1.2.2 Temporary flat increase to all beneficiaries</t>
  </si>
  <si>
    <t>Spain: laid off workers will likewise be able to access unemployment benefits.</t>
  </si>
  <si>
    <t>Introduction</t>
  </si>
  <si>
    <t>Parameters</t>
  </si>
  <si>
    <t>Colombia: additional grants will be made to all the beneficiaries of the Familias en Acción, Jóvenes en Acción, y Adulto Mayor.</t>
  </si>
  <si>
    <t>Canada: The usual one-week waiting period will be waived for people who are in quarantine or have been directed to self-isolate and are claiming for Employment Insurance (EI) sickness benefits (estimated cost of $5M). Eligible workers with no or limited paid-leave benefits through their employers can apply for up to 15 weeks of employment insurance if they cannot work for medical reasons such as cancer, a broken leg, or in this case, being quarantined in a public-health threat. The current EI payment is 55 percent of earnings up to a maximum of $573 a week</t>
  </si>
  <si>
    <t>See examples to guide your choice</t>
  </si>
  <si>
    <t>Main Menu</t>
  </si>
  <si>
    <t>Monthly benefit amount:</t>
  </si>
  <si>
    <t>New monthly minimum benefit:</t>
  </si>
  <si>
    <t>Number of current beneficiaries that receive a benefit lower than the new minimum benefit:</t>
  </si>
  <si>
    <t>Sum of the amount of current monthly benefits lower than new minimum benefit:</t>
  </si>
  <si>
    <t>Monthly expenditure:</t>
  </si>
  <si>
    <t>Total expenditure:</t>
  </si>
  <si>
    <t>Cost as % of GDP:</t>
  </si>
  <si>
    <t>Cost as % of Government expenditure:</t>
  </si>
  <si>
    <t>Average benefit per recipient:</t>
  </si>
  <si>
    <t>Number of monthly poverty lines received as benefit:</t>
  </si>
  <si>
    <t>Average benefit as % of per capita GDP:</t>
  </si>
  <si>
    <t>Results</t>
  </si>
  <si>
    <t>Number of current beneficiaries:</t>
  </si>
  <si>
    <t>Lump sum amount:</t>
  </si>
  <si>
    <t>Number of eligible contributors:</t>
  </si>
  <si>
    <t>Total cost:</t>
  </si>
  <si>
    <t>Benefit amount (subsidy) in percentage of salary:</t>
  </si>
  <si>
    <t>Monthly benefit in percentage of monthly salary:</t>
  </si>
  <si>
    <t>Number of eligible social security members (optional):</t>
  </si>
  <si>
    <t>Benefit amount as percentage of salary:</t>
  </si>
  <si>
    <t>Last available monthly salary mass for the unemployment scheme:</t>
  </si>
  <si>
    <t>Number of members of the scheme (optional):</t>
  </si>
  <si>
    <t>Expected number of days of unemployment benefit:</t>
  </si>
  <si>
    <t>Days of waiting period:</t>
  </si>
  <si>
    <t>Percentage of working time covered by the insurance:</t>
  </si>
  <si>
    <t>Last available monthly salary mass for unemployment:</t>
  </si>
  <si>
    <t>Number of eligible people or households:</t>
  </si>
  <si>
    <t>Percentage of salary to be subsidized:</t>
  </si>
  <si>
    <t>Rapid Social Protection Calculator for COVID-19</t>
  </si>
  <si>
    <t>The purpose of this tool is to support countries that wish to make rapid adjustments to social protection systems in response to the COVID-19 crisis. Responses to the crisis require an adequate assessment of their impact on the costs of social protection programmes. In normal times, such assessments can be made well in advance and based on comprehensive information and sophisticated actuarial models. But the COVID-19 crisis is forcing many countries to make rapid assessments. We hope that this tool will meet the proposed objective.</t>
  </si>
  <si>
    <t>How to use this tool?</t>
  </si>
  <si>
    <t>Step 2</t>
  </si>
  <si>
    <t>Step 1</t>
  </si>
  <si>
    <t>Step 3</t>
  </si>
  <si>
    <t>Step 4</t>
  </si>
  <si>
    <t>Once you decide on a particular policy option, click on "Go to" to go to the corresponding Excel sheet.</t>
  </si>
  <si>
    <t xml:space="preserve">On the applicable Excel worksheet, enter the policy parameters that are required. Then enter the supporting data required to make the calculations.  We have tried to ask for as little data as possible for the calculations, in order to speed up the process.  You can play with different values of the parameters and see the results of the calculations at the bottom of each worksheet. </t>
  </si>
  <si>
    <t>If you require more complex or more refined calculations, or calculations for scenarios not covered by this tool, please do not hesitate to contact the ILO's social protection specialists for support.</t>
  </si>
  <si>
    <t xml:space="preserve">Andres Acuna: </t>
  </si>
  <si>
    <t>acuna-ulate@ilo.org</t>
  </si>
  <si>
    <t xml:space="preserve">Sergio Velasco: </t>
  </si>
  <si>
    <t>velasco@ilo.org</t>
  </si>
  <si>
    <t xml:space="preserve">Fabio Duran: </t>
  </si>
  <si>
    <t>duranf@ilo.org</t>
  </si>
  <si>
    <r>
      <t xml:space="preserve">Complete the </t>
    </r>
    <r>
      <rPr>
        <b/>
        <u val="single"/>
        <sz val="11"/>
        <color rgb="FF3399FF"/>
        <rFont val="Arial"/>
        <family val="2"/>
      </rPr>
      <t>Parameters</t>
    </r>
    <r>
      <rPr>
        <sz val="11"/>
        <color theme="1" tint="0.15000000596046448"/>
        <rFont val="Arial"/>
        <family val="2"/>
      </rPr>
      <t>. It is important to complete this information, because it will then be used to calculate a basic set of output indicators, useful for decision-making.</t>
    </r>
  </si>
  <si>
    <t>Average monthly cost of the benefit in the past year:</t>
  </si>
  <si>
    <t>Inputs</t>
  </si>
  <si>
    <t>If you have questions or suggestions for improving this tool, please contact:</t>
  </si>
  <si>
    <t>1.1 Coverage extension to new beneficiaries</t>
  </si>
  <si>
    <t>Measure 1.1 Coverage extension to new beneficiaries</t>
  </si>
  <si>
    <t>1.2.1 Temporary increase of the minimum benefit</t>
  </si>
  <si>
    <t>Sub measure 1.2.1 Temporary increase of the minimum benefit</t>
  </si>
  <si>
    <t>1.4.2 Temporary salary subsidy for contributors</t>
  </si>
  <si>
    <t>Sub measure 1.4.2 Temporary salary subsidy for contributors</t>
  </si>
  <si>
    <t>1.5 Adjustments to unemployment schemes</t>
  </si>
  <si>
    <t>Measure 1.5 Adjustments to unemployment schemes</t>
  </si>
  <si>
    <t>1.5.1 Special financial support for unemployment scheme members</t>
  </si>
  <si>
    <t>Sub measure 1.5.1 Special financial support for unemployment scheme members</t>
  </si>
  <si>
    <t>1.5.2 Reduction in working time paid by unemployment insurance (partial unemployment benefit)</t>
  </si>
  <si>
    <t>Sub measure 1.5.2 Reduction in working time paid by unemployment insurance (partial unemployment benefit)</t>
  </si>
  <si>
    <t>1.6.1 Waving of the waiting period for sick leave benefit</t>
  </si>
  <si>
    <t>Sub measure 1.6.1 Waving of the waiting period for sick leave benefit</t>
  </si>
  <si>
    <t>1.6 Adjustments to sickness benefit schemes</t>
  </si>
  <si>
    <t>Measure 1.6 Adjustments to sickness benefit schemes</t>
  </si>
  <si>
    <t>Introduction of new benefit programmes</t>
  </si>
  <si>
    <t>1.4 Introduction of a new benefit for existing contributors</t>
  </si>
  <si>
    <t>Measure 1.4 Introduction of a new benefit for existing contributors</t>
  </si>
  <si>
    <t>2.1 New universal lump sum benefit</t>
  </si>
  <si>
    <t>Measure 2.1 New universal lump sum benefit</t>
  </si>
  <si>
    <t>2.2 Focused lump sum benefit to:</t>
  </si>
  <si>
    <t>2.2.3 Specific vulnerable groups</t>
  </si>
  <si>
    <t>Measure 2.2 Focused lump sum benefit to:</t>
  </si>
  <si>
    <t>2.3.1 As a flat benefit</t>
  </si>
  <si>
    <t>Sub measure 2.3.1 As a flat benefit</t>
  </si>
  <si>
    <t>2.3 Prophylactic paid leave</t>
  </si>
  <si>
    <t>2.3.2 As a salary replacement benefit</t>
  </si>
  <si>
    <t>Measure 2.3 Prophylactic paid leave</t>
  </si>
  <si>
    <t>Sub measure 2.3.2 As a salary replacement benefit</t>
  </si>
  <si>
    <t>Measure 2.4  Temporary wage subsidy (for job protection)</t>
  </si>
  <si>
    <t>2.4  Temporary wage subsidy (for job protection)</t>
  </si>
  <si>
    <t>Approximated number of new beneficiaries:</t>
  </si>
  <si>
    <t>Duration of the policy (in months):</t>
  </si>
  <si>
    <t>Monthly flat benefit amount (average if it apply):</t>
  </si>
  <si>
    <t>1.2 Increase of the current benefit levels</t>
  </si>
  <si>
    <t>Measure 1.2 Increase of the current benefit levels</t>
  </si>
  <si>
    <t>1.3 Temporary subsidy for employer liability benefits</t>
  </si>
  <si>
    <t>Measure 1.3 Temporary subsidy for employer liability benefits</t>
  </si>
  <si>
    <t>Assumption</t>
  </si>
  <si>
    <t>Expected number of days of payment per beneficiary:</t>
  </si>
  <si>
    <t>% of expected of effective beneficiaries (as proportion of total members):</t>
  </si>
  <si>
    <t>Number of current members of the scheme (optional):</t>
  </si>
  <si>
    <t xml:space="preserve">Last available monthly salary mass of the scheme (coherent to the number of current members): </t>
  </si>
  <si>
    <t>Link</t>
  </si>
  <si>
    <t>Monthly salary mass of eligible social security members:</t>
  </si>
  <si>
    <t>Expected proportion of effective beneficiaries (as % of total members):</t>
  </si>
  <si>
    <t>Expected proportion of effective beneficiaries (as a % of the unemployment scheme members):</t>
  </si>
  <si>
    <t>Expected increase of claims caused by COVID 19 (as a % of previous number of claims):</t>
  </si>
  <si>
    <t>Average duration of the sickness leave:</t>
  </si>
  <si>
    <t>Number of eligible beneficiaries:</t>
  </si>
  <si>
    <t>From administrative</t>
  </si>
  <si>
    <t>Number of eligible self-employed beneficiaries:</t>
  </si>
  <si>
    <t>Number of eligible older persons:</t>
  </si>
  <si>
    <t>Amount of benefit per day:</t>
  </si>
  <si>
    <t>Potential number of beneficiary workers:</t>
  </si>
  <si>
    <t xml:space="preserve"> Expected proportion of users of the prophylactic leave (as % of the potential beneficiaries):</t>
  </si>
  <si>
    <t>Monthly salary mass of the potential beneficiaries:</t>
  </si>
  <si>
    <t>Benefit as a percentage of salary:</t>
  </si>
  <si>
    <t>Last availbale monthly salary mass of the potential beneficiaries:</t>
  </si>
  <si>
    <t xml:space="preserve">Assumption </t>
  </si>
  <si>
    <t>Expected proportion of effective users of the prophylactic leave (as % of the potential beneficiaries):</t>
  </si>
  <si>
    <t>Expected number of days of prophylactic leave:</t>
  </si>
  <si>
    <t>Expected number of beneficiary workers (optional):</t>
  </si>
  <si>
    <r>
      <t xml:space="preserve">Go to the </t>
    </r>
    <r>
      <rPr>
        <b/>
        <u val="single"/>
        <sz val="11"/>
        <color rgb="FF3399FF"/>
        <rFont val="Arial"/>
        <family val="2"/>
      </rPr>
      <t>Main Menu</t>
    </r>
    <r>
      <rPr>
        <sz val="11"/>
        <color theme="1" tint="0.15000000596046448"/>
        <rFont val="Arial"/>
        <family val="2"/>
      </rPr>
      <t xml:space="preserve">. There you will find a list of possible policy response measures, with examples of actions taken by countries. You can select the measures that most closely match the scenario you want to assess. The measures are classified in two main groups: i. Extensions of existing benefit schemes, and ii. Introduction of new benefits/programmes </t>
    </r>
  </si>
  <si>
    <t>Sub measure 2.2.3 Specific vulnerable groups</t>
  </si>
  <si>
    <t>Choose the measure you want to 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</si>
</sst>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0.00_ ;\-#,##0.00\ "/>
    <numFmt numFmtId="168" formatCode="#,##0_ ;\-#,##0\ "/>
    <numFmt numFmtId="169" formatCode="#,##0.0_ ;\-#,##0.0\ "/>
    <numFmt numFmtId="170" formatCode="_-* #,##0.0_-;\-* #,##0.0_-;_-* &quot;-&quot;?_-;_-@_-"/>
  </numFmts>
  <fonts count="29">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color theme="1"/>
      <name val="Arial"/>
      <family val="2"/>
    </font>
    <font>
      <b/>
      <sz val="11"/>
      <color theme="1"/>
      <name val="Arial"/>
      <family val="2"/>
    </font>
    <font>
      <sz val="11"/>
      <color theme="0"/>
      <name val="Arial"/>
      <family val="2"/>
    </font>
    <font>
      <b/>
      <u val="single"/>
      <sz val="22"/>
      <color theme="10"/>
      <name val="Arial"/>
      <family val="2"/>
    </font>
    <font>
      <b/>
      <sz val="24"/>
      <color rgb="FF0000CC"/>
      <name val="Arial"/>
      <family val="2"/>
    </font>
    <font>
      <u val="single"/>
      <sz val="11"/>
      <color theme="10"/>
      <name val="Arial"/>
      <family val="2"/>
    </font>
    <font>
      <sz val="6"/>
      <color theme="1"/>
      <name val="Arial Narrow"/>
      <family val="2"/>
    </font>
    <font>
      <sz val="10"/>
      <color theme="1"/>
      <name val="Arial"/>
      <family val="2"/>
    </font>
    <font>
      <sz val="9"/>
      <color theme="1"/>
      <name val="Arial"/>
      <family val="2"/>
    </font>
    <font>
      <sz val="8"/>
      <color theme="1"/>
      <name val="Arial Narrow"/>
      <family val="2"/>
    </font>
    <font>
      <b/>
      <sz val="14"/>
      <color rgb="FF0000CC"/>
      <name val="Arial"/>
      <family val="2"/>
    </font>
    <font>
      <b/>
      <sz val="16"/>
      <color rgb="FF0000CC"/>
      <name val="Arial"/>
      <family val="2"/>
    </font>
    <font>
      <b/>
      <sz val="16"/>
      <color rgb="FFFF5050"/>
      <name val="Arial"/>
      <family val="2"/>
    </font>
    <font>
      <b/>
      <sz val="14"/>
      <color rgb="FFFF5050"/>
      <name val="Arial"/>
      <family val="2"/>
    </font>
    <font>
      <b/>
      <sz val="10"/>
      <color rgb="FF7030A0"/>
      <name val="Arial"/>
      <family val="2"/>
    </font>
    <font>
      <b/>
      <u val="single"/>
      <sz val="9"/>
      <color rgb="FF0000CC"/>
      <name val="Arial"/>
      <family val="2"/>
    </font>
    <font>
      <sz val="12"/>
      <color rgb="FFFF0000"/>
      <name val="Arial"/>
      <family val="2"/>
    </font>
    <font>
      <i/>
      <sz val="10"/>
      <color theme="1"/>
      <name val="Arial"/>
      <family val="2"/>
    </font>
    <font>
      <u val="single"/>
      <sz val="20"/>
      <color theme="10"/>
      <name val="Calibri"/>
      <family val="2"/>
      <scheme val="minor"/>
    </font>
    <font>
      <sz val="11"/>
      <color theme="1" tint="0.15000000596046448"/>
      <name val="Arial"/>
      <family val="2"/>
    </font>
    <font>
      <b/>
      <sz val="11"/>
      <color theme="1" tint="0.15000000596046448"/>
      <name val="Arial"/>
      <family val="2"/>
    </font>
    <font>
      <b/>
      <u val="single"/>
      <sz val="11"/>
      <color rgb="FF3399FF"/>
      <name val="Arial"/>
      <family val="2"/>
    </font>
    <font>
      <b/>
      <u val="single"/>
      <sz val="9"/>
      <color theme="10"/>
      <name val="Arial"/>
      <family val="2"/>
    </font>
    <font>
      <sz val="11"/>
      <color theme="0"/>
      <name val="Calibri"/>
      <family val="2"/>
    </font>
    <font>
      <sz val="11"/>
      <color theme="0"/>
      <name val="Calibri"/>
      <family val="2"/>
      <scheme val="minor"/>
    </font>
  </fonts>
  <fills count="7">
    <fill>
      <patternFill/>
    </fill>
    <fill>
      <patternFill patternType="gray125"/>
    </fill>
    <fill>
      <patternFill patternType="solid">
        <fgColor theme="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rgb="FFFFE5E5"/>
        <bgColor indexed="64"/>
      </patternFill>
    </fill>
    <fill>
      <patternFill patternType="solid">
        <fgColor rgb="FFCCECFF"/>
        <bgColor indexed="64"/>
      </patternFill>
    </fill>
  </fills>
  <borders count="14">
    <border>
      <left/>
      <right/>
      <top/>
      <bottom/>
      <diagonal/>
    </border>
    <border>
      <left style="thin">
        <color theme="6" tint="-0.24993999302387238"/>
      </left>
      <right style="thin">
        <color theme="6" tint="-0.24993999302387238"/>
      </right>
      <top style="thin">
        <color theme="6" tint="-0.24993999302387238"/>
      </top>
      <bottom style="thin">
        <color theme="6" tint="-0.24993999302387238"/>
      </bottom>
    </border>
    <border>
      <left style="thin"/>
      <right style="thin"/>
      <top style="thin"/>
      <bottom style="thin"/>
    </border>
    <border>
      <left/>
      <right/>
      <top style="thin"/>
      <bottom style="thin"/>
    </border>
    <border>
      <left/>
      <right/>
      <top style="thin"/>
      <bottom style="medium"/>
    </border>
    <border>
      <left/>
      <right/>
      <top/>
      <bottom style="thin"/>
    </border>
    <border>
      <left style="thin"/>
      <right/>
      <top/>
      <bottom/>
    </border>
    <border>
      <left style="thin">
        <color theme="6" tint="0.3999499976634979"/>
      </left>
      <right style="thin">
        <color theme="6" tint="0.3999499976634979"/>
      </right>
      <top style="thin">
        <color theme="6" tint="0.3999499976634979"/>
      </top>
      <bottom style="thin">
        <color theme="6" tint="0.3999499976634979"/>
      </bottom>
    </border>
    <border>
      <left style="thin">
        <color theme="6" tint="0.3999499976634979"/>
      </left>
      <right/>
      <top style="thin">
        <color theme="6" tint="0.3999499976634979"/>
      </top>
      <bottom style="thin">
        <color theme="6" tint="0.3999499976634979"/>
      </bottom>
    </border>
    <border>
      <left/>
      <right/>
      <top style="thin">
        <color theme="6" tint="0.3999499976634979"/>
      </top>
      <bottom style="thin">
        <color theme="6" tint="0.3999499976634979"/>
      </bottom>
    </border>
    <border>
      <left/>
      <right style="thin">
        <color theme="6" tint="0.3999499976634979"/>
      </right>
      <top style="thin">
        <color theme="6" tint="0.3999499976634979"/>
      </top>
      <bottom style="thin">
        <color theme="6" tint="0.3999499976634979"/>
      </bottom>
    </border>
    <border>
      <left/>
      <right/>
      <top style="thin"/>
      <bottom/>
    </border>
    <border>
      <left/>
      <right/>
      <top/>
      <bottom style="mediu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12">
    <xf numFmtId="0" fontId="0" fillId="0" borderId="0" xfId="0"/>
    <xf numFmtId="0" fontId="0" fillId="0" borderId="0" xfId="0" applyAlignment="1">
      <alignment horizontal="right"/>
    </xf>
    <xf numFmtId="0" fontId="2" fillId="0" borderId="0" xfId="0" applyFont="1"/>
    <xf numFmtId="43" fontId="0" fillId="0" borderId="0" xfId="18" applyFont="1" applyBorder="1" applyProtection="1">
      <protection/>
    </xf>
    <xf numFmtId="164" fontId="0" fillId="0" borderId="0" xfId="0" applyNumberFormat="1" applyBorder="1" applyProtection="1">
      <protection/>
    </xf>
    <xf numFmtId="0" fontId="0" fillId="0" borderId="0" xfId="0" applyProtection="1">
      <protection/>
    </xf>
    <xf numFmtId="164" fontId="0" fillId="2" borderId="1" xfId="0" applyNumberFormat="1" applyFill="1" applyBorder="1" applyProtection="1">
      <protection locked="0"/>
    </xf>
    <xf numFmtId="3" fontId="0" fillId="2" borderId="1" xfId="0" applyNumberFormat="1" applyFill="1" applyBorder="1" applyProtection="1">
      <protection locked="0"/>
    </xf>
    <xf numFmtId="167" fontId="0" fillId="2" borderId="1" xfId="18" applyNumberFormat="1" applyFont="1" applyFill="1" applyBorder="1" applyProtection="1">
      <protection locked="0"/>
    </xf>
    <xf numFmtId="168" fontId="0" fillId="2" borderId="1" xfId="18" applyNumberFormat="1" applyFont="1" applyFill="1" applyBorder="1" applyProtection="1">
      <protection locked="0"/>
    </xf>
    <xf numFmtId="169" fontId="0" fillId="2" borderId="1" xfId="18" applyNumberFormat="1" applyFont="1" applyFill="1" applyBorder="1" applyProtection="1">
      <protection locked="0"/>
    </xf>
    <xf numFmtId="166" fontId="0" fillId="2" borderId="1" xfId="18" applyNumberFormat="1" applyFont="1" applyFill="1" applyBorder="1" applyProtection="1">
      <protection locked="0"/>
    </xf>
    <xf numFmtId="170" fontId="0" fillId="2" borderId="1" xfId="18" applyNumberFormat="1" applyFont="1" applyFill="1" applyBorder="1" applyProtection="1">
      <protection locked="0"/>
    </xf>
    <xf numFmtId="167" fontId="0" fillId="3" borderId="1" xfId="18" applyNumberFormat="1" applyFont="1" applyFill="1" applyBorder="1" applyProtection="1">
      <protection locked="0"/>
    </xf>
    <xf numFmtId="43" fontId="0" fillId="4" borderId="2" xfId="18" applyFont="1" applyFill="1" applyBorder="1" applyProtection="1">
      <protection locked="0"/>
    </xf>
    <xf numFmtId="3" fontId="0" fillId="4" borderId="2" xfId="0" applyNumberFormat="1" applyFill="1" applyBorder="1" applyProtection="1">
      <protection locked="0"/>
    </xf>
    <xf numFmtId="4" fontId="0" fillId="4" borderId="2" xfId="0" applyNumberFormat="1" applyFill="1" applyBorder="1" applyProtection="1">
      <protection locked="0"/>
    </xf>
    <xf numFmtId="10" fontId="0" fillId="4" borderId="2" xfId="0" applyNumberFormat="1" applyFill="1" applyBorder="1" applyProtection="1">
      <protection locked="0"/>
    </xf>
    <xf numFmtId="165" fontId="0" fillId="4" borderId="2" xfId="0" applyNumberFormat="1" applyFill="1" applyBorder="1" applyProtection="1">
      <protection locked="0"/>
    </xf>
    <xf numFmtId="166" fontId="0" fillId="4" borderId="2" xfId="0" applyNumberFormat="1" applyFill="1" applyBorder="1" applyProtection="1">
      <protection locked="0"/>
    </xf>
    <xf numFmtId="0" fontId="4" fillId="0" borderId="0" xfId="0" applyFont="1"/>
    <xf numFmtId="0" fontId="5" fillId="0" borderId="0" xfId="0" applyFont="1"/>
    <xf numFmtId="0" fontId="4" fillId="0" borderId="0" xfId="0" applyFont="1" applyBorder="1"/>
    <xf numFmtId="0" fontId="4" fillId="0" borderId="0" xfId="0" applyFont="1" applyAlignment="1">
      <alignment horizontal="right"/>
    </xf>
    <xf numFmtId="0" fontId="6" fillId="0" borderId="0" xfId="0" applyFont="1"/>
    <xf numFmtId="0" fontId="4" fillId="0" borderId="0" xfId="0" applyFont="1" applyAlignment="1">
      <alignment vertical="top" wrapText="1"/>
    </xf>
    <xf numFmtId="0" fontId="10" fillId="0" borderId="0" xfId="0" applyFont="1"/>
    <xf numFmtId="0" fontId="10" fillId="0" borderId="0" xfId="0" applyFont="1" applyAlignment="1">
      <alignment vertical="top" wrapText="1"/>
    </xf>
    <xf numFmtId="0" fontId="13" fillId="0" borderId="0" xfId="0" applyFont="1" applyBorder="1" applyAlignment="1">
      <alignment vertical="top" wrapText="1"/>
    </xf>
    <xf numFmtId="0" fontId="10" fillId="0" borderId="0" xfId="0" applyFont="1" applyBorder="1"/>
    <xf numFmtId="0" fontId="13" fillId="0" borderId="0" xfId="0" applyFont="1" applyFill="1" applyBorder="1" applyAlignment="1">
      <alignment vertical="top" wrapText="1"/>
    </xf>
    <xf numFmtId="0" fontId="12" fillId="0" borderId="0" xfId="0" applyFont="1" applyAlignment="1">
      <alignment wrapText="1"/>
    </xf>
    <xf numFmtId="0" fontId="12" fillId="0" borderId="3" xfId="0"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9" fillId="0" borderId="3" xfId="20" applyFont="1" applyBorder="1" applyAlignment="1">
      <alignment horizontal="center" vertical="center" wrapText="1"/>
    </xf>
    <xf numFmtId="0" fontId="19" fillId="0" borderId="5" xfId="20" applyFont="1" applyBorder="1" applyAlignment="1">
      <alignment horizontal="center" vertical="center" wrapText="1"/>
    </xf>
    <xf numFmtId="0" fontId="4" fillId="0" borderId="0" xfId="0" applyFont="1" applyProtection="1">
      <protection/>
    </xf>
    <xf numFmtId="0" fontId="5" fillId="0" borderId="0" xfId="0" applyFont="1" applyAlignment="1">
      <alignment horizontal="right"/>
    </xf>
    <xf numFmtId="43" fontId="4" fillId="4" borderId="2" xfId="18" applyFont="1" applyFill="1" applyBorder="1" applyProtection="1">
      <protection locked="0"/>
    </xf>
    <xf numFmtId="43" fontId="4" fillId="0" borderId="0" xfId="18" applyFont="1" applyBorder="1" applyProtection="1">
      <protection/>
    </xf>
    <xf numFmtId="3" fontId="4" fillId="4" borderId="2" xfId="0" applyNumberFormat="1" applyFont="1" applyFill="1" applyBorder="1" applyProtection="1">
      <protection locked="0"/>
    </xf>
    <xf numFmtId="3" fontId="4" fillId="0" borderId="0" xfId="0" applyNumberFormat="1" applyFont="1" applyBorder="1" applyProtection="1">
      <protection/>
    </xf>
    <xf numFmtId="164" fontId="4" fillId="4" borderId="2" xfId="0" applyNumberFormat="1" applyFont="1" applyFill="1" applyBorder="1" applyProtection="1">
      <protection locked="0"/>
    </xf>
    <xf numFmtId="164" fontId="4" fillId="0" borderId="0" xfId="0" applyNumberFormat="1" applyFont="1" applyBorder="1" applyProtection="1">
      <protection/>
    </xf>
    <xf numFmtId="0" fontId="5" fillId="0" borderId="0" xfId="0" applyFont="1" applyAlignment="1">
      <alignment horizontal="center"/>
    </xf>
    <xf numFmtId="0" fontId="5" fillId="0" borderId="0" xfId="0" applyFont="1" applyAlignment="1">
      <alignment/>
    </xf>
    <xf numFmtId="0" fontId="14" fillId="0" borderId="0" xfId="0" applyFont="1" applyBorder="1" applyAlignment="1">
      <alignment horizontal="left" vertical="center" wrapText="1"/>
    </xf>
    <xf numFmtId="0" fontId="15" fillId="0" borderId="0" xfId="0" applyFont="1" applyBorder="1" applyAlignment="1">
      <alignment vertical="center" wrapText="1"/>
    </xf>
    <xf numFmtId="0" fontId="21" fillId="0" borderId="0" xfId="0" applyFont="1"/>
    <xf numFmtId="0" fontId="4" fillId="0" borderId="0" xfId="0" applyFont="1" applyAlignment="1">
      <alignment/>
    </xf>
    <xf numFmtId="10" fontId="4" fillId="5" borderId="1" xfId="0" applyNumberFormat="1" applyFont="1" applyFill="1" applyBorder="1"/>
    <xf numFmtId="164" fontId="4" fillId="5" borderId="1" xfId="0" applyNumberFormat="1" applyFont="1" applyFill="1" applyBorder="1"/>
    <xf numFmtId="3" fontId="4" fillId="6" borderId="1" xfId="0" applyNumberFormat="1" applyFont="1" applyFill="1" applyBorder="1"/>
    <xf numFmtId="0" fontId="4" fillId="0" borderId="0" xfId="0" applyFont="1" applyBorder="1" applyAlignment="1">
      <alignment/>
    </xf>
    <xf numFmtId="3" fontId="0" fillId="6" borderId="1" xfId="0" applyNumberFormat="1" applyFill="1" applyBorder="1"/>
    <xf numFmtId="10" fontId="0" fillId="5" borderId="1" xfId="0" applyNumberFormat="1" applyFill="1" applyBorder="1"/>
    <xf numFmtId="164" fontId="0" fillId="5" borderId="1" xfId="0" applyNumberFormat="1" applyFill="1" applyBorder="1"/>
    <xf numFmtId="0" fontId="5" fillId="0" borderId="0" xfId="0" applyFont="1" applyBorder="1" applyAlignment="1">
      <alignment/>
    </xf>
    <xf numFmtId="0" fontId="21" fillId="0" borderId="6" xfId="0" applyFont="1" applyBorder="1" applyAlignment="1">
      <alignment/>
    </xf>
    <xf numFmtId="0" fontId="21" fillId="0" borderId="0" xfId="0" applyFont="1" applyAlignment="1">
      <alignment/>
    </xf>
    <xf numFmtId="0" fontId="5" fillId="0" borderId="0" xfId="0" applyFont="1" applyBorder="1" applyAlignment="1">
      <alignment horizontal="right"/>
    </xf>
    <xf numFmtId="0" fontId="4" fillId="0" borderId="0" xfId="0" applyFont="1" applyBorder="1" applyProtection="1">
      <protection/>
    </xf>
    <xf numFmtId="0" fontId="21" fillId="0" borderId="0" xfId="0" applyFont="1" applyBorder="1" applyAlignment="1">
      <alignment/>
    </xf>
    <xf numFmtId="0" fontId="7" fillId="0" borderId="0" xfId="20" applyFont="1" applyAlignment="1">
      <alignment/>
    </xf>
    <xf numFmtId="0" fontId="11" fillId="0" borderId="0" xfId="0" applyFont="1" applyAlignment="1">
      <alignment horizontal="right"/>
    </xf>
    <xf numFmtId="0" fontId="4" fillId="0" borderId="0" xfId="0" applyFont="1" applyFill="1"/>
    <xf numFmtId="0" fontId="9" fillId="0" borderId="0" xfId="20" applyFont="1" applyFill="1"/>
    <xf numFmtId="0" fontId="4" fillId="0" borderId="0" xfId="0" applyFont="1" applyAlignment="1">
      <alignment vertical="center"/>
    </xf>
    <xf numFmtId="0" fontId="24" fillId="0" borderId="0" xfId="0" applyFont="1"/>
    <xf numFmtId="0" fontId="23" fillId="0" borderId="0" xfId="0" applyFont="1" applyFill="1"/>
    <xf numFmtId="0" fontId="23" fillId="0" borderId="0" xfId="0" applyFont="1" applyFill="1" applyAlignment="1">
      <alignment horizontal="left" vertical="top" wrapText="1"/>
    </xf>
    <xf numFmtId="0" fontId="4" fillId="0" borderId="0" xfId="0" applyFont="1" applyFill="1" applyAlignment="1">
      <alignment horizontal="left" vertical="top"/>
    </xf>
    <xf numFmtId="0" fontId="23" fillId="0" borderId="0" xfId="0" applyFont="1" applyFill="1" applyAlignment="1">
      <alignment vertical="top" wrapText="1"/>
    </xf>
    <xf numFmtId="0" fontId="16" fillId="0" borderId="0" xfId="0" applyFont="1" applyAlignment="1">
      <alignment vertical="center"/>
    </xf>
    <xf numFmtId="0" fontId="17" fillId="0" borderId="0" xfId="0" applyFont="1" applyAlignment="1">
      <alignment horizontal="left" vertical="center" wrapText="1"/>
    </xf>
    <xf numFmtId="3" fontId="0" fillId="3" borderId="2" xfId="0" applyNumberFormat="1" applyFill="1" applyBorder="1" applyProtection="1">
      <protection locked="0"/>
    </xf>
    <xf numFmtId="4" fontId="0" fillId="5" borderId="1" xfId="0" applyNumberFormat="1" applyFill="1" applyBorder="1"/>
    <xf numFmtId="166" fontId="0" fillId="5" borderId="1" xfId="0" applyNumberFormat="1" applyFill="1" applyBorder="1"/>
    <xf numFmtId="166" fontId="0" fillId="5" borderId="1" xfId="15" applyNumberFormat="1" applyFont="1" applyFill="1" applyBorder="1"/>
    <xf numFmtId="3" fontId="4" fillId="4" borderId="7" xfId="0" applyNumberFormat="1" applyFont="1" applyFill="1" applyBorder="1" applyProtection="1">
      <protection locked="0"/>
    </xf>
    <xf numFmtId="10" fontId="4" fillId="4" borderId="7" xfId="0" applyNumberFormat="1" applyFont="1" applyFill="1" applyBorder="1" applyProtection="1">
      <protection locked="0"/>
    </xf>
    <xf numFmtId="0" fontId="3" fillId="0" borderId="3" xfId="20" applyBorder="1" applyAlignment="1">
      <alignment horizontal="center" vertical="center" wrapText="1"/>
    </xf>
    <xf numFmtId="0" fontId="3" fillId="0" borderId="4" xfId="20" applyBorder="1" applyAlignment="1">
      <alignment horizontal="center" vertical="center" wrapText="1"/>
    </xf>
    <xf numFmtId="0" fontId="3" fillId="0" borderId="5" xfId="20" applyBorder="1" applyAlignment="1">
      <alignment horizontal="center" vertical="center" wrapText="1"/>
    </xf>
    <xf numFmtId="0" fontId="8" fillId="0" borderId="0" xfId="0" applyFont="1" applyAlignment="1">
      <alignment horizontal="left" vertical="top"/>
    </xf>
    <xf numFmtId="0" fontId="23" fillId="0" borderId="0" xfId="0" applyFont="1" applyFill="1" applyAlignment="1">
      <alignment horizontal="left" vertical="top" wrapText="1"/>
    </xf>
    <xf numFmtId="0" fontId="4" fillId="0" borderId="0" xfId="0" applyFont="1" applyAlignment="1">
      <alignment horizontal="left" vertical="top" wrapText="1"/>
    </xf>
    <xf numFmtId="0" fontId="23" fillId="0" borderId="0" xfId="0" applyFont="1" applyAlignment="1">
      <alignment horizontal="left" vertical="top" wrapText="1"/>
    </xf>
    <xf numFmtId="0" fontId="23" fillId="0" borderId="0" xfId="20" applyFont="1" applyFill="1" applyAlignment="1">
      <alignment horizontal="left" vertical="top" wrapText="1"/>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20" fillId="0" borderId="0" xfId="0" applyFont="1" applyAlignment="1">
      <alignment horizontal="left" vertical="top" wrapText="1"/>
    </xf>
    <xf numFmtId="0" fontId="22" fillId="0" borderId="0" xfId="20" applyFont="1" applyAlignment="1">
      <alignment horizontal="center" vertical="top"/>
    </xf>
    <xf numFmtId="0" fontId="14" fillId="0" borderId="0" xfId="0" applyFont="1" applyBorder="1" applyAlignment="1">
      <alignment horizontal="left" vertical="center" wrapText="1"/>
    </xf>
    <xf numFmtId="0" fontId="17" fillId="0" borderId="0" xfId="0" applyFont="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8" fillId="0" borderId="11" xfId="0" applyFont="1" applyBorder="1" applyAlignment="1">
      <alignment horizontal="center" vertical="center" textRotation="90" wrapText="1"/>
    </xf>
    <xf numFmtId="0" fontId="18" fillId="0" borderId="0" xfId="0" applyFont="1" applyBorder="1" applyAlignment="1">
      <alignment horizontal="center" vertical="center" textRotation="90" wrapText="1"/>
    </xf>
    <xf numFmtId="0" fontId="18" fillId="0" borderId="12" xfId="0" applyFont="1" applyBorder="1" applyAlignment="1">
      <alignment horizontal="center" vertical="center" textRotation="90" wrapText="1"/>
    </xf>
    <xf numFmtId="0" fontId="12" fillId="0" borderId="5" xfId="0" applyFont="1" applyBorder="1" applyAlignment="1">
      <alignment horizontal="left" vertical="center" wrapText="1"/>
    </xf>
    <xf numFmtId="0" fontId="18" fillId="0" borderId="13" xfId="0" applyFont="1" applyBorder="1" applyAlignment="1">
      <alignment horizontal="center" vertical="center" textRotation="90" wrapText="1"/>
    </xf>
    <xf numFmtId="0" fontId="19" fillId="0" borderId="3" xfId="20" applyFont="1" applyBorder="1" applyAlignment="1">
      <alignment horizontal="center" vertical="center" wrapText="1"/>
    </xf>
    <xf numFmtId="0" fontId="19" fillId="0" borderId="4" xfId="20" applyFont="1" applyBorder="1" applyAlignment="1">
      <alignment horizontal="center" vertical="center" wrapText="1"/>
    </xf>
    <xf numFmtId="0" fontId="26" fillId="0" borderId="11" xfId="20" applyFont="1" applyBorder="1" applyAlignment="1">
      <alignment horizontal="center" vertical="center" wrapText="1"/>
    </xf>
    <xf numFmtId="0" fontId="26" fillId="0" borderId="12" xfId="20" applyFont="1" applyBorder="1" applyAlignment="1">
      <alignment horizontal="center" vertical="center" wrapText="1"/>
    </xf>
    <xf numFmtId="0" fontId="15" fillId="0" borderId="0" xfId="0" applyFont="1" applyBorder="1" applyAlignment="1">
      <alignment horizontal="left" vertical="center" wrapText="1"/>
    </xf>
    <xf numFmtId="0" fontId="17" fillId="0" borderId="0" xfId="0" applyFont="1" applyBorder="1" applyAlignment="1">
      <alignment horizontal="left" vertical="center" wrapText="1"/>
    </xf>
    <xf numFmtId="0" fontId="7" fillId="0" borderId="0" xfId="20" applyFont="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4</xdr:col>
      <xdr:colOff>542925</xdr:colOff>
      <xdr:row>4</xdr:row>
      <xdr:rowOff>104775</xdr:rowOff>
    </xdr:to>
    <xdr:sp macro="" textlink="">
      <xdr:nvSpPr>
        <xdr:cNvPr id="4" name="Rectangle 3"/>
        <xdr:cNvSpPr/>
      </xdr:nvSpPr>
      <xdr:spPr>
        <a:xfrm>
          <a:off x="609600" y="0"/>
          <a:ext cx="2295525" cy="838200"/>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11</xdr:col>
      <xdr:colOff>161925</xdr:colOff>
      <xdr:row>0</xdr:row>
      <xdr:rowOff>0</xdr:rowOff>
    </xdr:from>
    <xdr:to>
      <xdr:col>20</xdr:col>
      <xdr:colOff>0</xdr:colOff>
      <xdr:row>14</xdr:row>
      <xdr:rowOff>114300</xdr:rowOff>
    </xdr:to>
    <xdr:sp macro="" textlink="">
      <xdr:nvSpPr>
        <xdr:cNvPr id="2" name="Picture Placeholder 10"/>
        <xdr:cNvSpPr>
          <a:spLocks noGrp="1"/>
        </xdr:cNvSpPr>
      </xdr:nvSpPr>
      <xdr:spPr>
        <a:xfrm>
          <a:off x="6657975" y="0"/>
          <a:ext cx="5153025" cy="2781300"/>
        </a:xfrm>
        <a:custGeom>
          <a:avLst/>
          <a:gdLst>
            <a:gd name="connsiteX0" fmla="*/ 0 w 9245600"/>
            <a:gd name="connsiteY0" fmla="*/ 0 h 5321300"/>
            <a:gd name="connsiteX1" fmla="*/ 9245600 w 9245600"/>
            <a:gd name="connsiteY1" fmla="*/ 0 h 5321300"/>
            <a:gd name="connsiteX2" fmla="*/ 9245600 w 9245600"/>
            <a:gd name="connsiteY2" fmla="*/ 5321300 h 5321300"/>
            <a:gd name="connsiteX3" fmla="*/ 0 w 9245600"/>
            <a:gd name="connsiteY3" fmla="*/ 5321300 h 5321300"/>
            <a:gd name="connsiteX4" fmla="*/ 0 w 9245600"/>
            <a:gd name="connsiteY4" fmla="*/ 0 h 5321300"/>
            <a:gd name="connsiteX0" fmla="*/ 0 w 9245600"/>
            <a:gd name="connsiteY0" fmla="*/ 0 h 5321300"/>
            <a:gd name="connsiteX1" fmla="*/ 9245600 w 9245600"/>
            <a:gd name="connsiteY1" fmla="*/ 0 h 5321300"/>
            <a:gd name="connsiteX2" fmla="*/ 9245600 w 9245600"/>
            <a:gd name="connsiteY2" fmla="*/ 5321300 h 5321300"/>
            <a:gd name="connsiteX3" fmla="*/ 0 w 9245600"/>
            <a:gd name="connsiteY3" fmla="*/ 0 h 5321300"/>
          </a:gdLst>
          <a:ahLst/>
          <a:cxnLst>
            <a:cxn ang="0">
              <a:pos x="connsiteX0" y="connsiteY0"/>
            </a:cxn>
            <a:cxn ang="0">
              <a:pos x="connsiteX1" y="connsiteY1"/>
            </a:cxn>
            <a:cxn ang="0">
              <a:pos x="connsiteX2" y="connsiteY2"/>
            </a:cxn>
            <a:cxn ang="0">
              <a:pos x="connsiteX3" y="connsiteY3"/>
            </a:cxn>
          </a:cxnLst>
          <a:rect l="l" t="t" r="r" b="b"/>
          <a:pathLst>
            <a:path h="5321300" w="9245600">
              <a:moveTo>
                <a:pt x="0" y="0"/>
              </a:moveTo>
              <a:lnTo>
                <a:pt x="9245600" y="0"/>
              </a:lnTo>
              <a:lnTo>
                <a:pt x="9245600" y="5321300"/>
              </a:lnTo>
              <a:lnTo>
                <a:pt x="0" y="0"/>
              </a:lnTo>
              <a:close/>
            </a:path>
          </a:pathLst>
        </a:custGeom>
        <a:solidFill>
          <a:srgbClr val="0000CC"/>
        </a:solidFill>
        <a:ln>
          <a:noFill/>
        </a:ln>
      </xdr:spPr>
      <xdr:txBody>
        <a:bodyPr vert="horz" wrap="square" lIns="0" tIns="0" rIns="0" bIns="0" rtlCol="0">
          <a:noAutofit/>
        </a:bodyPr>
        <a:lstStyle>
          <a:lvl1pPr marL="0" indent="0" algn="l" defTabSz="914400" rtl="0" eaLnBrk="1" latinLnBrk="0" hangingPunct="1">
            <a:lnSpc>
              <a:spcPct val="100000"/>
            </a:lnSpc>
            <a:spcBef>
              <a:spcPts val="2400"/>
            </a:spcBef>
            <a:spcAft>
              <a:spcPts val="600"/>
            </a:spcAft>
            <a:buFont typeface="Arial" panose="020B0604020202020204" pitchFamily="34" charset="0"/>
            <a:buNone/>
            <a:defRPr sz="1800" b="1" kern="1200">
              <a:solidFill>
                <a:schemeClr val="accent2"/>
              </a:solidFill>
              <a:latin typeface="+mn-lt"/>
              <a:ea typeface="+mn-ea"/>
              <a:cs typeface="+mn-cs"/>
            </a:defRPr>
          </a:lvl1pPr>
          <a:lvl2pPr marL="0" indent="0" algn="l" defTabSz="914400" rtl="0" eaLnBrk="1" latinLnBrk="0" hangingPunct="1">
            <a:lnSpc>
              <a:spcPct val="100000"/>
            </a:lnSpc>
            <a:spcBef>
              <a:spcPts val="600"/>
            </a:spcBef>
            <a:spcAft>
              <a:spcPts val="600"/>
            </a:spcAft>
            <a:buFont typeface="Arial" panose="020B0604020202020204" pitchFamily="34" charset="0"/>
            <a:buNone/>
            <a:defRPr sz="1800" kern="1200">
              <a:solidFill>
                <a:schemeClr val="tx1"/>
              </a:solidFill>
              <a:latin typeface="+mn-lt"/>
              <a:ea typeface="+mn-ea"/>
              <a:cs typeface="+mn-cs"/>
            </a:defRPr>
          </a:lvl2pPr>
          <a:lvl3pPr marL="252000" indent="-252000" algn="l" defTabSz="914400" rtl="0" eaLnBrk="1" latinLnBrk="0" hangingPunct="1">
            <a:lnSpc>
              <a:spcPct val="100000"/>
            </a:lnSpc>
            <a:spcBef>
              <a:spcPts val="600"/>
            </a:spcBef>
            <a:buClr>
              <a:schemeClr val="accent2"/>
            </a:buClr>
            <a:buSzPct val="70000"/>
            <a:buFont typeface="Wingdings 3" panose="05040102010807070707" pitchFamily="18" charset="2"/>
            <a:buChar char=""/>
            <a:defRPr sz="1800" kern="1200">
              <a:solidFill>
                <a:schemeClr val="tx1"/>
              </a:solidFill>
              <a:latin typeface="+mn-lt"/>
              <a:ea typeface="+mn-ea"/>
              <a:cs typeface="+mn-cs"/>
            </a:defRPr>
          </a:lvl3pPr>
          <a:lvl4pPr marL="0" indent="0" algn="l" defTabSz="914400" rtl="0" eaLnBrk="1" latinLnBrk="0" hangingPunct="1">
            <a:lnSpc>
              <a:spcPct val="100000"/>
            </a:lnSpc>
            <a:spcBef>
              <a:spcPts val="2400"/>
            </a:spcBef>
            <a:spcAft>
              <a:spcPts val="450"/>
            </a:spcAft>
            <a:buClr>
              <a:schemeClr val="accent2"/>
            </a:buClr>
            <a:buSzPct val="80000"/>
            <a:buFont typeface="Arial" panose="020B0604020202020204" pitchFamily="34" charset="0"/>
            <a:buNone/>
            <a:defRPr sz="1400" b="1" kern="1200">
              <a:solidFill>
                <a:schemeClr val="accent2"/>
              </a:solidFill>
              <a:latin typeface="+mn-lt"/>
              <a:ea typeface="+mn-ea"/>
              <a:cs typeface="+mn-cs"/>
            </a:defRPr>
          </a:lvl4pPr>
          <a:lvl5pPr marL="0" indent="0" algn="l" defTabSz="914400" rtl="0" eaLnBrk="1" latinLnBrk="0" hangingPunct="1">
            <a:lnSpc>
              <a:spcPct val="100000"/>
            </a:lnSpc>
            <a:spcBef>
              <a:spcPts val="450"/>
            </a:spcBef>
            <a:spcAft>
              <a:spcPts val="450"/>
            </a:spcAft>
            <a:buClr>
              <a:schemeClr val="accent2"/>
            </a:buClr>
            <a:buSzPct val="80000"/>
            <a:buFont typeface="Arial" panose="020B0604020202020204" pitchFamily="34" charset="0"/>
            <a:buNone/>
            <a:defRPr sz="1400" kern="1200">
              <a:solidFill>
                <a:schemeClr val="tx1"/>
              </a:solidFill>
              <a:latin typeface="+mn-lt"/>
              <a:ea typeface="+mn-ea"/>
              <a:cs typeface="+mn-cs"/>
            </a:defRPr>
          </a:lvl5pPr>
          <a:lvl6pPr marL="252000" indent="-252000" algn="l" defTabSz="914400" rtl="0" eaLnBrk="1" latinLnBrk="0" hangingPunct="1">
            <a:lnSpc>
              <a:spcPct val="100000"/>
            </a:lnSpc>
            <a:spcBef>
              <a:spcPts val="450"/>
            </a:spcBef>
            <a:buClr>
              <a:schemeClr val="accent2"/>
            </a:buClr>
            <a:buSzPct val="70000"/>
            <a:buFont typeface="Wingdings 3" panose="05040102010807070707" pitchFamily="18" charset="2"/>
            <a:buChar char="u"/>
            <a:defRPr sz="1400" kern="1200">
              <a:solidFill>
                <a:schemeClr val="tx1"/>
              </a:solidFill>
              <a:latin typeface="+mn-lt"/>
              <a:ea typeface="+mn-ea"/>
              <a:cs typeface="+mn-cs"/>
            </a:defRPr>
          </a:lvl6pPr>
          <a:lvl7pPr marL="0" indent="0" algn="l" defTabSz="914400" rtl="0" eaLnBrk="1" latinLnBrk="0" hangingPunct="1">
            <a:lnSpc>
              <a:spcPct val="100000"/>
            </a:lnSpc>
            <a:spcBef>
              <a:spcPts val="600"/>
            </a:spcBef>
            <a:buFont typeface="Arial" panose="020B0604020202020204" pitchFamily="34" charset="0"/>
            <a:buNone/>
            <a:defRPr sz="1000" kern="1200" baseline="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en-GB"/>
        </a:p>
      </xdr:txBody>
    </xdr:sp>
    <xdr:clientData/>
  </xdr:twoCellAnchor>
  <xdr:twoCellAnchor editAs="oneCell">
    <xdr:from>
      <xdr:col>1</xdr:col>
      <xdr:colOff>0</xdr:colOff>
      <xdr:row>1</xdr:row>
      <xdr:rowOff>0</xdr:rowOff>
    </xdr:from>
    <xdr:to>
      <xdr:col>3</xdr:col>
      <xdr:colOff>152400</xdr:colOff>
      <xdr:row>3</xdr:row>
      <xdr:rowOff>114300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190500"/>
          <a:ext cx="1333500" cy="4762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14</xdr:row>
      <xdr:rowOff>19050</xdr:rowOff>
    </xdr:from>
    <xdr:to>
      <xdr:col>10</xdr:col>
      <xdr:colOff>0</xdr:colOff>
      <xdr:row>24</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552700"/>
          <a:ext cx="4095750" cy="17907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10</xdr:row>
      <xdr:rowOff>19050</xdr:rowOff>
    </xdr:from>
    <xdr:to>
      <xdr:col>10</xdr:col>
      <xdr:colOff>0</xdr:colOff>
      <xdr:row>20</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1828800"/>
          <a:ext cx="4095750" cy="17907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11</xdr:row>
      <xdr:rowOff>19050</xdr:rowOff>
    </xdr:from>
    <xdr:to>
      <xdr:col>10</xdr:col>
      <xdr:colOff>0</xdr:colOff>
      <xdr:row>21</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009775"/>
          <a:ext cx="4095750" cy="17907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14</xdr:row>
      <xdr:rowOff>19050</xdr:rowOff>
    </xdr:from>
    <xdr:to>
      <xdr:col>10</xdr:col>
      <xdr:colOff>0</xdr:colOff>
      <xdr:row>25</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1647825"/>
          <a:ext cx="4095750" cy="179070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11</xdr:row>
      <xdr:rowOff>19050</xdr:rowOff>
    </xdr:from>
    <xdr:to>
      <xdr:col>10</xdr:col>
      <xdr:colOff>0</xdr:colOff>
      <xdr:row>21</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009775"/>
          <a:ext cx="4095750" cy="17907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12</xdr:row>
      <xdr:rowOff>19050</xdr:rowOff>
    </xdr:from>
    <xdr:to>
      <xdr:col>10</xdr:col>
      <xdr:colOff>0</xdr:colOff>
      <xdr:row>22</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190750"/>
          <a:ext cx="4095750" cy="179070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0</xdr:colOff>
      <xdr:row>11</xdr:row>
      <xdr:rowOff>0</xdr:rowOff>
    </xdr:from>
    <xdr:to>
      <xdr:col>9</xdr:col>
      <xdr:colOff>552450</xdr:colOff>
      <xdr:row>20</xdr:row>
      <xdr:rowOff>161925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05725" y="1990725"/>
          <a:ext cx="4095750" cy="179070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13</xdr:row>
      <xdr:rowOff>19050</xdr:rowOff>
    </xdr:from>
    <xdr:to>
      <xdr:col>10</xdr:col>
      <xdr:colOff>0</xdr:colOff>
      <xdr:row>23</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371725"/>
          <a:ext cx="4095750" cy="179070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14</xdr:row>
      <xdr:rowOff>38100</xdr:rowOff>
    </xdr:from>
    <xdr:to>
      <xdr:col>10</xdr:col>
      <xdr:colOff>0</xdr:colOff>
      <xdr:row>24</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571750"/>
          <a:ext cx="4095750" cy="17716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13</xdr:row>
      <xdr:rowOff>180975</xdr:rowOff>
    </xdr:from>
    <xdr:to>
      <xdr:col>10</xdr:col>
      <xdr:colOff>0</xdr:colOff>
      <xdr:row>23</xdr:row>
      <xdr:rowOff>161925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171700"/>
          <a:ext cx="4095750" cy="1790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16</xdr:row>
      <xdr:rowOff>85725</xdr:rowOff>
    </xdr:from>
    <xdr:to>
      <xdr:col>18</xdr:col>
      <xdr:colOff>0</xdr:colOff>
      <xdr:row>26</xdr:row>
      <xdr:rowOff>0</xdr:rowOff>
    </xdr:to>
    <xdr:sp macro="" textlink="">
      <xdr:nvSpPr>
        <xdr:cNvPr id="9" name="Right Triangle 8"/>
        <xdr:cNvSpPr>
          <a:spLocks/>
        </xdr:cNvSpPr>
      </xdr:nvSpPr>
      <xdr:spPr>
        <a:xfrm flipH="1">
          <a:off x="7058025" y="2981325"/>
          <a:ext cx="4762500" cy="1724025"/>
        </a:xfrm>
        <a:prstGeom prst="rtTriangle">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editAs="oneCell">
    <xdr:from>
      <xdr:col>1</xdr:col>
      <xdr:colOff>0</xdr:colOff>
      <xdr:row>0</xdr:row>
      <xdr:rowOff>0</xdr:rowOff>
    </xdr:from>
    <xdr:to>
      <xdr:col>2</xdr:col>
      <xdr:colOff>762000</xdr:colOff>
      <xdr:row>2</xdr:row>
      <xdr:rowOff>123825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52550" cy="485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152400</xdr:colOff>
      <xdr:row>2</xdr:row>
      <xdr:rowOff>123825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33500" cy="485775"/>
        </a:xfrm>
        <a:prstGeom prst="rect">
          <a:avLst/>
        </a:prstGeom>
        <a:ln>
          <a:noFill/>
        </a:ln>
      </xdr:spPr>
    </xdr:pic>
    <xdr:clientData/>
  </xdr:twoCellAnchor>
  <xdr:twoCellAnchor>
    <xdr:from>
      <xdr:col>6</xdr:col>
      <xdr:colOff>4000500</xdr:colOff>
      <xdr:row>0</xdr:row>
      <xdr:rowOff>0</xdr:rowOff>
    </xdr:from>
    <xdr:to>
      <xdr:col>9</xdr:col>
      <xdr:colOff>0</xdr:colOff>
      <xdr:row>6</xdr:row>
      <xdr:rowOff>0</xdr:rowOff>
    </xdr:to>
    <xdr:sp macro="" textlink="">
      <xdr:nvSpPr>
        <xdr:cNvPr id="6" name="Right Triangle 5"/>
        <xdr:cNvSpPr/>
      </xdr:nvSpPr>
      <xdr:spPr>
        <a:xfrm rot="10800000">
          <a:off x="8886825" y="0"/>
          <a:ext cx="3619500" cy="1085850"/>
        </a:xfrm>
        <a:prstGeom prst="rtTriangle">
          <a:avLst/>
        </a:prstGeom>
        <a:solidFill>
          <a:srgbClr val="23005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13</xdr:row>
      <xdr:rowOff>19050</xdr:rowOff>
    </xdr:from>
    <xdr:to>
      <xdr:col>10</xdr:col>
      <xdr:colOff>0</xdr:colOff>
      <xdr:row>23</xdr:row>
      <xdr:rowOff>0</xdr:rowOff>
    </xdr:to>
    <xdr:pic>
      <xdr:nvPicPr>
        <xdr:cNvPr id="6" name="Picture 5"/>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009775"/>
          <a:ext cx="4095750" cy="17907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14</xdr:row>
      <xdr:rowOff>19050</xdr:rowOff>
    </xdr:from>
    <xdr:to>
      <xdr:col>10</xdr:col>
      <xdr:colOff>0</xdr:colOff>
      <xdr:row>24</xdr:row>
      <xdr:rowOff>0</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552700"/>
          <a:ext cx="4095750" cy="17907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13</xdr:row>
      <xdr:rowOff>9525</xdr:rowOff>
    </xdr:from>
    <xdr:to>
      <xdr:col>10</xdr:col>
      <xdr:colOff>0</xdr:colOff>
      <xdr:row>59</xdr:row>
      <xdr:rowOff>161925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362200"/>
          <a:ext cx="4095750" cy="1781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14</xdr:row>
      <xdr:rowOff>19050</xdr:rowOff>
    </xdr:from>
    <xdr:to>
      <xdr:col>10</xdr:col>
      <xdr:colOff>0</xdr:colOff>
      <xdr:row>24</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190750"/>
          <a:ext cx="4095750" cy="17907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11</xdr:row>
      <xdr:rowOff>19050</xdr:rowOff>
    </xdr:from>
    <xdr:to>
      <xdr:col>10</xdr:col>
      <xdr:colOff>0</xdr:colOff>
      <xdr:row>21</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009775"/>
          <a:ext cx="4095750" cy="17907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1371600</xdr:colOff>
      <xdr:row>2</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1371600" cy="485775"/>
        </a:xfrm>
        <a:prstGeom prst="rect">
          <a:avLst/>
        </a:prstGeom>
        <a:ln>
          <a:noFill/>
        </a:ln>
      </xdr:spPr>
    </xdr:pic>
    <xdr:clientData/>
  </xdr:twoCellAnchor>
  <xdr:twoCellAnchor editAs="oneCell">
    <xdr:from>
      <xdr:col>3</xdr:col>
      <xdr:colOff>38100</xdr:colOff>
      <xdr:row>14</xdr:row>
      <xdr:rowOff>19050</xdr:rowOff>
    </xdr:from>
    <xdr:to>
      <xdr:col>10</xdr:col>
      <xdr:colOff>0</xdr:colOff>
      <xdr:row>24</xdr:row>
      <xdr:rowOff>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rcRect r="7833" b="41969"/>
        <a:stretch>
          <a:fillRect/>
        </a:stretch>
      </xdr:blipFill>
      <xdr:spPr>
        <a:xfrm>
          <a:off x="7743825" y="2552700"/>
          <a:ext cx="4095750" cy="17907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cuna-ulate@ilo.org" TargetMode="External" /><Relationship Id="rId2" Type="http://schemas.openxmlformats.org/officeDocument/2006/relationships/hyperlink" Target="mailto:velasco@ilo.org" TargetMode="External" /><Relationship Id="rId3" Type="http://schemas.openxmlformats.org/officeDocument/2006/relationships/hyperlink" Target="mailto:duranf@ilo.org"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aseanbriefing.com/news/indonesia-unveils-stimulus-package-to-combat-coronavirus-impact/" TargetMode="External" /><Relationship Id="rId2" Type="http://schemas.openxmlformats.org/officeDocument/2006/relationships/hyperlink" Target="https://www.trtworld.com/turkey/turkey-launches-15-4b-aid-package-to-fight-and-weather-impact-of-covid-19-34682" TargetMode="External" /><Relationship Id="rId3" Type="http://schemas.openxmlformats.org/officeDocument/2006/relationships/hyperlink" Target="https://www.infobae.com/economia/2020/03/19/la-anses-informo-las-fechas-de-pago-del-bono-extraordinario-para-beneficiarios-de-la-asignacion-universal-por-hijo-y-por-embarazo/" TargetMode="External" /><Relationship Id="rId4" Type="http://schemas.openxmlformats.org/officeDocument/2006/relationships/hyperlink" Target="https://www.colombia.com/actualidad/nacionales/ivan-duque-anuncia-medidas-economicas-a-causa-del-covid-19-264409" TargetMode="External" /><Relationship Id="rId5" Type="http://schemas.openxmlformats.org/officeDocument/2006/relationships/hyperlink" Target="https://www.looptt.com/content/covid-19-tax-refunds-salary-relief-grant-soften-economic-fallout" TargetMode="External" /><Relationship Id="rId6" Type="http://schemas.openxmlformats.org/officeDocument/2006/relationships/hyperlink" Target="https://www.thelocal.se/20200311/sweden-changes-sick-pay-rules-to-help-fight-coronavirus" TargetMode="External" /><Relationship Id="rId7" Type="http://schemas.openxmlformats.org/officeDocument/2006/relationships/hyperlink" Target="https://westernweekender.com.au/2020/03/government-announces-new-stimulus-measures-as-coronavirus-impact-escalates/" TargetMode="External" /><Relationship Id="rId8" Type="http://schemas.openxmlformats.org/officeDocument/2006/relationships/hyperlink" Target="https://www.moh.gov.bh/COVID19/Details/3982" TargetMode="External" /><Relationship Id="rId9" Type="http://schemas.openxmlformats.org/officeDocument/2006/relationships/hyperlink" Target="https://www.theolivepress.es/spain-news/2020/03/17/spains-e200-billion-plan-to-aid-autonomos-employers-and-laid-off-workers-through-the-coronavirus-crisis/" TargetMode="External" /><Relationship Id="rId10" Type="http://schemas.openxmlformats.org/officeDocument/2006/relationships/hyperlink" Target="https://www.jdsupra.com/legalnews/employment-alert-covid-19-netherlands-39563/" TargetMode="External" /><Relationship Id="rId11" Type="http://schemas.openxmlformats.org/officeDocument/2006/relationships/hyperlink" Target="https://www.gov.uk/government/publications/coronavirus-bill-what-it-will-do/what-the-coronavirus-bill-will-do" TargetMode="External" /><Relationship Id="rId12" Type="http://schemas.openxmlformats.org/officeDocument/2006/relationships/hyperlink" Target="https://globalnews.ca/news/6701363/coronavirus-ei-covid-19-emergency-benefit/" TargetMode="External" /><Relationship Id="rId13" Type="http://schemas.openxmlformats.org/officeDocument/2006/relationships/hyperlink" Target="https://www.msn.com/zh-tw/news/world/%E6%AD%A6%E6%BC%A2%E8%82%BA%E7%82%8E%E7%96%AB%E6%83%85%E5%9A%B4%E9%87%8D%EF%BC%8C%E9%A6%99%E6%B8%AF%E8%A6%81%E7%99%BC%E4%B8%80%E8%90%AC%E6%B8%AF%E5%B9%A3%E3%80%8C%E9%98%B2%E7%96%AB%E7%B4%85%E5%8C%85%E3%80%8D%EF%BC%81%E6%B8%AF%E5%BA%9C%E5%8F%AF%E5%B8%B6%E5%8B%95%E6%9C%AC%E5%9C%B0%E6%B6%88%E8%B2%BB%E3%80%81%E7%B4%93%E7%B7%A9%E5%B8%82%E6%B0%91%E5%A3%93%E5%8A%9B/ar-BB10oXae" TargetMode="External" /><Relationship Id="rId14" Type="http://schemas.openxmlformats.org/officeDocument/2006/relationships/hyperlink" Target="https://www.theolivepress.es/spain-news/2020/03/17/spains-e200-billion-plan-to-aid-autonomos-employers-and-laid-off-workers-through-the-coronavirus-crisis/" TargetMode="External" /><Relationship Id="rId15" Type="http://schemas.openxmlformats.org/officeDocument/2006/relationships/hyperlink" Target="https://www.gov.am/ru/news/item/9690/" TargetMode="External" /><Relationship Id="rId16" Type="http://schemas.openxmlformats.org/officeDocument/2006/relationships/hyperlink" Target="https://www.gmanetwork.com/news/news/nation/731130/key-points-of-measure-granting-additional-powers-to-duterte-to-address-covid-19/story/" TargetMode="External" /><Relationship Id="rId17" Type="http://schemas.openxmlformats.org/officeDocument/2006/relationships/hyperlink" Target="http://english.moef.go.kr/pc/selectTbPressCenterDtl.do?boardCd=N0001&amp;seq=4852" TargetMode="External" /><Relationship Id="rId18" Type="http://schemas.openxmlformats.org/officeDocument/2006/relationships/hyperlink" Target="https://www.portugal.gov.pt/pt/gc22/comunicacao/noticia?i=governo-toma-medidas-extraordinarias-para-responder-a-epidemia-de-covid-19" TargetMode="External" /><Relationship Id="rId19" Type="http://schemas.openxmlformats.org/officeDocument/2006/relationships/hyperlink" Target="https://www.euractiv.com/section/coronavirus/news/danish-corona-hit-firms-get-state-aid-to-pay-75-of-salaries/" TargetMode="External" /><Relationship Id="rId20" Type="http://schemas.openxmlformats.org/officeDocument/2006/relationships/hyperlink" Target="https://seenews.com/news/bulgarian-pm-pledges-23-bln-euro-to-support-businesses-jobs-through-coronavirus-692298" TargetMode="External" /><Relationship Id="rId21" Type="http://schemas.openxmlformats.org/officeDocument/2006/relationships/hyperlink" Target="https://westernweekender.com.au/2020/03/government-announces-new-stimulus-measures-as-coronavirus-impact-escalates/" TargetMode="External" /><Relationship Id="rId22" Type="http://schemas.openxmlformats.org/officeDocument/2006/relationships/drawing" Target="../drawings/drawing3.xml" /><Relationship Id="rId2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6:Q36"/>
  <sheetViews>
    <sheetView showGridLines="0" tabSelected="1" workbookViewId="0" topLeftCell="A1">
      <selection activeCell="B1" sqref="B1"/>
    </sheetView>
  </sheetViews>
  <sheetFormatPr defaultColWidth="0" defaultRowHeight="15" zeroHeight="1"/>
  <cols>
    <col min="1" max="20" width="8.8515625" style="67" customWidth="1"/>
    <col min="21" max="16384" width="8.8515625" style="67" hidden="1" customWidth="1"/>
  </cols>
  <sheetData>
    <row r="1" ht="15"/>
    <row r="2" ht="14.45" customHeight="1"/>
    <row r="3" ht="14.45" customHeight="1"/>
    <row r="4" ht="14.45" customHeight="1"/>
    <row r="5" ht="15"/>
    <row r="6" spans="2:14" ht="14.45" customHeight="1">
      <c r="B6" s="86" t="s">
        <v>75</v>
      </c>
      <c r="C6" s="86"/>
      <c r="D6" s="86"/>
      <c r="E6" s="86"/>
      <c r="F6" s="86"/>
      <c r="G6" s="86"/>
      <c r="H6" s="86"/>
      <c r="I6" s="86"/>
      <c r="J6" s="86"/>
      <c r="K6" s="86"/>
      <c r="L6" s="86"/>
      <c r="M6" s="86"/>
      <c r="N6" s="86"/>
    </row>
    <row r="7" spans="2:14" ht="14.45" customHeight="1">
      <c r="B7" s="86"/>
      <c r="C7" s="86"/>
      <c r="D7" s="86"/>
      <c r="E7" s="86"/>
      <c r="F7" s="86"/>
      <c r="G7" s="86"/>
      <c r="H7" s="86"/>
      <c r="I7" s="86"/>
      <c r="J7" s="86"/>
      <c r="K7" s="86"/>
      <c r="L7" s="86"/>
      <c r="M7" s="86"/>
      <c r="N7" s="86"/>
    </row>
    <row r="8" spans="2:14" ht="14.45" customHeight="1">
      <c r="B8" s="86"/>
      <c r="C8" s="86"/>
      <c r="D8" s="86"/>
      <c r="E8" s="86"/>
      <c r="F8" s="86"/>
      <c r="G8" s="86"/>
      <c r="H8" s="86"/>
      <c r="I8" s="86"/>
      <c r="J8" s="86"/>
      <c r="K8" s="86"/>
      <c r="L8" s="86"/>
      <c r="M8" s="86"/>
      <c r="N8" s="86"/>
    </row>
    <row r="9" ht="20.25">
      <c r="B9" s="75" t="s">
        <v>41</v>
      </c>
    </row>
    <row r="10" ht="15">
      <c r="J10" s="68"/>
    </row>
    <row r="11" spans="2:17" ht="14.45" customHeight="1">
      <c r="B11" s="89" t="s">
        <v>76</v>
      </c>
      <c r="C11" s="89"/>
      <c r="D11" s="89"/>
      <c r="E11" s="89"/>
      <c r="F11" s="89"/>
      <c r="G11" s="89"/>
      <c r="H11" s="89"/>
      <c r="I11" s="89"/>
      <c r="J11" s="89"/>
      <c r="K11" s="89"/>
      <c r="L11" s="89"/>
      <c r="M11" s="89"/>
      <c r="N11" s="89"/>
      <c r="O11" s="89"/>
      <c r="P11" s="89"/>
      <c r="Q11" s="89"/>
    </row>
    <row r="12" spans="2:17" ht="15">
      <c r="B12" s="89"/>
      <c r="C12" s="89"/>
      <c r="D12" s="89"/>
      <c r="E12" s="89"/>
      <c r="F12" s="89"/>
      <c r="G12" s="89"/>
      <c r="H12" s="89"/>
      <c r="I12" s="89"/>
      <c r="J12" s="89"/>
      <c r="K12" s="89"/>
      <c r="L12" s="89"/>
      <c r="M12" s="89"/>
      <c r="N12" s="89"/>
      <c r="O12" s="89"/>
      <c r="P12" s="89"/>
      <c r="Q12" s="89"/>
    </row>
    <row r="13" spans="2:17" ht="15">
      <c r="B13" s="89"/>
      <c r="C13" s="89"/>
      <c r="D13" s="89"/>
      <c r="E13" s="89"/>
      <c r="F13" s="89"/>
      <c r="G13" s="89"/>
      <c r="H13" s="89"/>
      <c r="I13" s="89"/>
      <c r="J13" s="89"/>
      <c r="K13" s="89"/>
      <c r="L13" s="89"/>
      <c r="M13" s="89"/>
      <c r="N13" s="89"/>
      <c r="O13" s="89"/>
      <c r="P13" s="89"/>
      <c r="Q13" s="89"/>
    </row>
    <row r="14" spans="2:17" ht="15">
      <c r="B14" s="89"/>
      <c r="C14" s="89"/>
      <c r="D14" s="89"/>
      <c r="E14" s="89"/>
      <c r="F14" s="89"/>
      <c r="G14" s="89"/>
      <c r="H14" s="89"/>
      <c r="I14" s="89"/>
      <c r="J14" s="89"/>
      <c r="K14" s="89"/>
      <c r="L14" s="89"/>
      <c r="M14" s="89"/>
      <c r="N14" s="89"/>
      <c r="O14" s="89"/>
      <c r="P14" s="89"/>
      <c r="Q14" s="89"/>
    </row>
    <row r="15" spans="2:17" ht="15">
      <c r="B15" s="89"/>
      <c r="C15" s="89"/>
      <c r="D15" s="89"/>
      <c r="E15" s="89"/>
      <c r="F15" s="89"/>
      <c r="G15" s="89"/>
      <c r="H15" s="89"/>
      <c r="I15" s="89"/>
      <c r="J15" s="89"/>
      <c r="K15" s="89"/>
      <c r="L15" s="89"/>
      <c r="M15" s="89"/>
      <c r="N15" s="89"/>
      <c r="O15" s="89"/>
      <c r="P15" s="89"/>
      <c r="Q15" s="89"/>
    </row>
    <row r="16" ht="20.25">
      <c r="B16" s="75" t="s">
        <v>77</v>
      </c>
    </row>
    <row r="17" ht="15"/>
    <row r="18" spans="2:17" ht="13.9" customHeight="1">
      <c r="B18" s="70" t="s">
        <v>79</v>
      </c>
      <c r="C18" s="90" t="s">
        <v>91</v>
      </c>
      <c r="D18" s="90"/>
      <c r="E18" s="90"/>
      <c r="F18" s="90"/>
      <c r="G18" s="90"/>
      <c r="H18" s="90"/>
      <c r="I18" s="90"/>
      <c r="J18" s="90"/>
      <c r="K18" s="90"/>
      <c r="L18" s="90"/>
      <c r="M18" s="90"/>
      <c r="N18" s="90"/>
      <c r="O18" s="90"/>
      <c r="P18" s="90"/>
      <c r="Q18" s="90"/>
    </row>
    <row r="19" spans="2:17" ht="15">
      <c r="B19" s="71"/>
      <c r="C19" s="90"/>
      <c r="D19" s="90"/>
      <c r="E19" s="90"/>
      <c r="F19" s="90"/>
      <c r="G19" s="90"/>
      <c r="H19" s="90"/>
      <c r="I19" s="90"/>
      <c r="J19" s="90"/>
      <c r="K19" s="90"/>
      <c r="L19" s="90"/>
      <c r="M19" s="90"/>
      <c r="N19" s="90"/>
      <c r="O19" s="90"/>
      <c r="P19" s="90"/>
      <c r="Q19" s="90"/>
    </row>
    <row r="20" spans="2:16" ht="15">
      <c r="B20" s="71"/>
      <c r="C20" s="72"/>
      <c r="D20" s="72"/>
      <c r="E20" s="72"/>
      <c r="F20" s="72"/>
      <c r="G20" s="72"/>
      <c r="H20" s="72"/>
      <c r="I20" s="72"/>
      <c r="J20" s="72"/>
      <c r="K20" s="72"/>
      <c r="L20" s="72"/>
      <c r="M20" s="72"/>
      <c r="N20" s="72"/>
      <c r="O20" s="72"/>
      <c r="P20" s="72"/>
    </row>
    <row r="21" spans="2:17" ht="13.9" customHeight="1">
      <c r="B21" s="70" t="s">
        <v>78</v>
      </c>
      <c r="C21" s="87" t="s">
        <v>159</v>
      </c>
      <c r="D21" s="87"/>
      <c r="E21" s="87"/>
      <c r="F21" s="87"/>
      <c r="G21" s="87"/>
      <c r="H21" s="87"/>
      <c r="I21" s="87"/>
      <c r="J21" s="87"/>
      <c r="K21" s="87"/>
      <c r="L21" s="87"/>
      <c r="M21" s="87"/>
      <c r="N21" s="87"/>
      <c r="O21" s="87"/>
      <c r="P21" s="87"/>
      <c r="Q21" s="87"/>
    </row>
    <row r="22" spans="2:17" ht="30.75" customHeight="1">
      <c r="B22" s="71"/>
      <c r="C22" s="87"/>
      <c r="D22" s="87"/>
      <c r="E22" s="87"/>
      <c r="F22" s="87"/>
      <c r="G22" s="87"/>
      <c r="H22" s="87"/>
      <c r="I22" s="87"/>
      <c r="J22" s="87"/>
      <c r="K22" s="87"/>
      <c r="L22" s="87"/>
      <c r="M22" s="87"/>
      <c r="N22" s="87"/>
      <c r="O22" s="87"/>
      <c r="P22" s="87"/>
      <c r="Q22" s="87"/>
    </row>
    <row r="23" spans="2:16" ht="15">
      <c r="B23" s="71"/>
      <c r="C23" s="72"/>
      <c r="D23" s="72"/>
      <c r="E23" s="72"/>
      <c r="F23" s="72"/>
      <c r="G23" s="72"/>
      <c r="H23" s="72"/>
      <c r="I23" s="72"/>
      <c r="J23" s="72"/>
      <c r="K23" s="72"/>
      <c r="L23" s="72"/>
      <c r="M23" s="72"/>
      <c r="N23" s="72"/>
      <c r="O23" s="72"/>
      <c r="P23" s="72"/>
    </row>
    <row r="24" spans="2:17" ht="13.9" customHeight="1">
      <c r="B24" s="70" t="s">
        <v>80</v>
      </c>
      <c r="C24" s="87" t="s">
        <v>82</v>
      </c>
      <c r="D24" s="87"/>
      <c r="E24" s="87"/>
      <c r="F24" s="87"/>
      <c r="G24" s="87"/>
      <c r="H24" s="87"/>
      <c r="I24" s="87"/>
      <c r="J24" s="87"/>
      <c r="K24" s="87"/>
      <c r="L24" s="87"/>
      <c r="M24" s="87"/>
      <c r="N24" s="87"/>
      <c r="O24" s="87"/>
      <c r="P24" s="87"/>
      <c r="Q24" s="87"/>
    </row>
    <row r="25" spans="2:17" ht="13.9" customHeight="1">
      <c r="B25" s="70"/>
      <c r="C25" s="87"/>
      <c r="D25" s="87"/>
      <c r="E25" s="87"/>
      <c r="F25" s="87"/>
      <c r="G25" s="87"/>
      <c r="H25" s="87"/>
      <c r="I25" s="87"/>
      <c r="J25" s="87"/>
      <c r="K25" s="87"/>
      <c r="L25" s="87"/>
      <c r="M25" s="87"/>
      <c r="N25" s="87"/>
      <c r="O25" s="87"/>
      <c r="P25" s="87"/>
      <c r="Q25" s="87"/>
    </row>
    <row r="26" spans="2:17" ht="15">
      <c r="B26" s="71"/>
      <c r="C26" s="74"/>
      <c r="D26" s="74"/>
      <c r="E26" s="74"/>
      <c r="F26" s="74"/>
      <c r="G26" s="74"/>
      <c r="H26" s="74"/>
      <c r="I26" s="74"/>
      <c r="J26" s="74"/>
      <c r="K26" s="74"/>
      <c r="L26" s="74"/>
      <c r="M26" s="74"/>
      <c r="N26" s="74"/>
      <c r="O26" s="74"/>
      <c r="P26" s="74"/>
      <c r="Q26" s="74"/>
    </row>
    <row r="27" spans="2:17" ht="13.9" customHeight="1">
      <c r="B27" s="70" t="s">
        <v>81</v>
      </c>
      <c r="C27" s="87" t="s">
        <v>83</v>
      </c>
      <c r="D27" s="87"/>
      <c r="E27" s="87"/>
      <c r="F27" s="87"/>
      <c r="G27" s="87"/>
      <c r="H27" s="87"/>
      <c r="I27" s="87"/>
      <c r="J27" s="87"/>
      <c r="K27" s="87"/>
      <c r="L27" s="87"/>
      <c r="M27" s="87"/>
      <c r="N27" s="87"/>
      <c r="O27" s="87"/>
      <c r="P27" s="87"/>
      <c r="Q27" s="87"/>
    </row>
    <row r="28" spans="2:17" ht="15">
      <c r="B28" s="71"/>
      <c r="C28" s="87"/>
      <c r="D28" s="87"/>
      <c r="E28" s="87"/>
      <c r="F28" s="87"/>
      <c r="G28" s="87"/>
      <c r="H28" s="87"/>
      <c r="I28" s="87"/>
      <c r="J28" s="87"/>
      <c r="K28" s="87"/>
      <c r="L28" s="87"/>
      <c r="M28" s="87"/>
      <c r="N28" s="87"/>
      <c r="O28" s="87"/>
      <c r="P28" s="87"/>
      <c r="Q28" s="87"/>
    </row>
    <row r="29" spans="3:17" ht="15">
      <c r="C29" s="87"/>
      <c r="D29" s="87"/>
      <c r="E29" s="87"/>
      <c r="F29" s="87"/>
      <c r="G29" s="87"/>
      <c r="H29" s="87"/>
      <c r="I29" s="87"/>
      <c r="J29" s="87"/>
      <c r="K29" s="87"/>
      <c r="L29" s="87"/>
      <c r="M29" s="87"/>
      <c r="N29" s="87"/>
      <c r="O29" s="87"/>
      <c r="P29" s="87"/>
      <c r="Q29" s="87"/>
    </row>
    <row r="30" spans="3:17" ht="13.9" customHeight="1">
      <c r="C30" s="25"/>
      <c r="D30" s="25"/>
      <c r="E30" s="25"/>
      <c r="F30" s="25"/>
      <c r="G30" s="25"/>
      <c r="H30" s="25"/>
      <c r="I30" s="25"/>
      <c r="J30" s="25"/>
      <c r="K30" s="25"/>
      <c r="L30" s="25"/>
      <c r="M30" s="25"/>
      <c r="N30" s="25"/>
      <c r="O30" s="25"/>
      <c r="P30" s="25"/>
      <c r="Q30" s="25"/>
    </row>
    <row r="31" spans="2:17" ht="13.9" customHeight="1">
      <c r="B31" s="88" t="s">
        <v>84</v>
      </c>
      <c r="C31" s="88"/>
      <c r="D31" s="88"/>
      <c r="E31" s="88"/>
      <c r="F31" s="88"/>
      <c r="G31" s="88"/>
      <c r="H31" s="88"/>
      <c r="I31" s="88"/>
      <c r="J31" s="88"/>
      <c r="K31" s="88"/>
      <c r="L31" s="88"/>
      <c r="M31" s="88"/>
      <c r="N31" s="88"/>
      <c r="O31" s="88"/>
      <c r="P31" s="88"/>
      <c r="Q31" s="88"/>
    </row>
    <row r="32" spans="2:17" ht="15">
      <c r="B32" s="88"/>
      <c r="C32" s="88"/>
      <c r="D32" s="88"/>
      <c r="E32" s="88"/>
      <c r="F32" s="88"/>
      <c r="G32" s="88"/>
      <c r="H32" s="88"/>
      <c r="I32" s="88"/>
      <c r="J32" s="88"/>
      <c r="K32" s="88"/>
      <c r="L32" s="88"/>
      <c r="M32" s="88"/>
      <c r="N32" s="88"/>
      <c r="O32" s="88"/>
      <c r="P32" s="88"/>
      <c r="Q32" s="88"/>
    </row>
    <row r="33" ht="15"/>
    <row r="34" spans="2:12" ht="15">
      <c r="B34" s="69" t="s">
        <v>94</v>
      </c>
      <c r="J34" s="73" t="s">
        <v>85</v>
      </c>
      <c r="L34" s="68" t="s">
        <v>86</v>
      </c>
    </row>
    <row r="35" spans="10:12" ht="15">
      <c r="J35" s="73" t="s">
        <v>87</v>
      </c>
      <c r="L35" s="68" t="s">
        <v>88</v>
      </c>
    </row>
    <row r="36" spans="10:12" ht="15">
      <c r="J36" s="73" t="s">
        <v>89</v>
      </c>
      <c r="L36" s="68" t="s">
        <v>90</v>
      </c>
    </row>
    <row r="37" ht="15"/>
    <row r="38" ht="15" hidden="1"/>
    <row r="39" ht="15" hidden="1"/>
    <row r="40" ht="15" hidden="1"/>
    <row r="41" ht="15"/>
  </sheetData>
  <sheetProtection algorithmName="SHA-512" hashValue="xU4yevPOZIpsEPMxWfvFIAZYjorsgCpQVn5mvXzr8W0H8Db/sGbrAjx+dOZ72EWiRk1lTbQwJEA+WNbIIsbX1w==" saltValue="1Xv8hhjD7KE0WFyJe1uobw==" spinCount="100000" sheet="1" objects="1" scenarios="1"/>
  <mergeCells count="7">
    <mergeCell ref="B6:N8"/>
    <mergeCell ref="C27:Q29"/>
    <mergeCell ref="C24:Q25"/>
    <mergeCell ref="B31:Q32"/>
    <mergeCell ref="B11:Q15"/>
    <mergeCell ref="C21:Q22"/>
    <mergeCell ref="C18:Q19"/>
  </mergeCells>
  <conditionalFormatting sqref="F35:F37 J34:L36">
    <cfRule type="duplicateValues" priority="1" dxfId="0">
      <formula>AND(COUNTIF($F$35:$F$37,F34)+COUNTIF($J$34:$L$36,F34)&gt;1,NOT(ISBLANK(F34)))</formula>
    </cfRule>
  </conditionalFormatting>
  <hyperlinks>
    <hyperlink ref="L34" r:id="rId1" display="mailto:acuna-ulate@ilo.org"/>
    <hyperlink ref="L35" r:id="rId2" display="mailto:velasco@ilo.org"/>
    <hyperlink ref="L36" r:id="rId3" display="mailto:duranf@ilo.org"/>
    <hyperlink ref="C18:P19" location="Parameters!A1" display="Complete the Parameters. It is important to complete this information, because it will then be used to calculate a basic set of output indicators, useful for decision-making."/>
    <hyperlink ref="C21:P22" location="'Main Menu'!A1" display="Go to the Main Menu. There you will find a list of possible policy response measures, with examples of actions taken by countries. You can select the measures that most closely match the scenario you want to assess."/>
  </hyperlinks>
  <printOptions/>
  <pageMargins left="0.7" right="0.7" top="0.75" bottom="0.75" header="0.3" footer="0.3"/>
  <pageSetup orientation="portrait" paperSize="9"/>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4:K25"/>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102</v>
      </c>
      <c r="C4" s="109"/>
      <c r="D4" s="109"/>
      <c r="E4" s="109"/>
      <c r="F4" s="109"/>
      <c r="G4" s="109"/>
      <c r="H4" s="109"/>
    </row>
    <row r="5" spans="2:11" ht="14.45" customHeight="1">
      <c r="B5" s="109"/>
      <c r="C5" s="109"/>
      <c r="D5" s="109"/>
      <c r="E5" s="109"/>
      <c r="F5" s="109"/>
      <c r="G5" s="109"/>
      <c r="H5" s="109"/>
      <c r="I5" s="65"/>
      <c r="J5" s="65"/>
      <c r="K5" s="65"/>
    </row>
    <row r="6" spans="2:8" ht="14.45" customHeight="1">
      <c r="B6" s="110" t="s">
        <v>104</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66</v>
      </c>
      <c r="C10" s="17">
        <v>0.5</v>
      </c>
      <c r="D10" s="60" t="s">
        <v>14</v>
      </c>
      <c r="E10" s="64"/>
      <c r="F10" s="41"/>
      <c r="G10" s="41"/>
      <c r="H10" s="41"/>
      <c r="J10" s="38"/>
    </row>
    <row r="11" spans="2:10" ht="14.45" customHeight="1">
      <c r="B11" s="66" t="s">
        <v>67</v>
      </c>
      <c r="C11" s="15">
        <v>10000000000</v>
      </c>
      <c r="D11" s="60" t="s">
        <v>15</v>
      </c>
      <c r="E11" s="64"/>
      <c r="F11" s="38"/>
      <c r="G11" s="38"/>
      <c r="H11" s="38"/>
      <c r="J11" s="43"/>
    </row>
    <row r="12" spans="2:5" ht="14.45" customHeight="1">
      <c r="B12" s="66" t="s">
        <v>68</v>
      </c>
      <c r="C12" s="77">
        <v>1000000</v>
      </c>
      <c r="D12" s="60" t="s">
        <v>15</v>
      </c>
      <c r="E12" s="64"/>
    </row>
    <row r="13" spans="2:10" ht="14.45" customHeight="1">
      <c r="B13" s="66" t="s">
        <v>141</v>
      </c>
      <c r="C13" s="17">
        <v>0.6</v>
      </c>
      <c r="D13" s="60" t="s">
        <v>134</v>
      </c>
      <c r="E13" s="64"/>
      <c r="F13" s="45"/>
      <c r="G13" s="45"/>
      <c r="H13" s="45"/>
      <c r="J13" s="38"/>
    </row>
    <row r="14" spans="2:4" ht="14.45" customHeight="1">
      <c r="B14" s="66" t="s">
        <v>69</v>
      </c>
      <c r="C14" s="18">
        <v>25</v>
      </c>
      <c r="D14" s="60" t="s">
        <v>134</v>
      </c>
    </row>
    <row r="15" ht="14.45" customHeight="1"/>
    <row r="16" ht="14.45" customHeight="1">
      <c r="C16" s="46" t="s">
        <v>58</v>
      </c>
    </row>
    <row r="17" ht="14.45" customHeight="1"/>
    <row r="18" spans="2:3" ht="14.45" customHeight="1">
      <c r="B18" s="62" t="s">
        <v>62</v>
      </c>
      <c r="C18" s="56">
        <f>IF(AND('1.5.1'!C10&lt;&gt;"",'1.5.1'!C11&lt;&gt;"",'1.5.1'!C13&lt;&gt;"",'1.5.1'!C14&lt;&gt;""),'1.5.1'!C10*'1.5.1'!C11*'1.5.1'!C13*'1.5.1'!C14/30,"")</f>
        <v>2500000000</v>
      </c>
    </row>
    <row r="19" spans="2:3" ht="14.45" customHeight="1">
      <c r="B19" s="62" t="s">
        <v>53</v>
      </c>
      <c r="C19" s="57">
        <f>IF(AND(C18&lt;&gt;"",HayPIB),C18/GDP,"")</f>
        <v>0.025</v>
      </c>
    </row>
    <row r="20" spans="2:3" ht="14.45" customHeight="1">
      <c r="B20" s="62" t="s">
        <v>54</v>
      </c>
      <c r="C20" s="57">
        <f>IF(AND(C18&lt;&gt;"",HayGE),C18/GE,IF(AND(C19&lt;&gt;"",HayGEpc),C19/GEpc,""))</f>
        <v>0.25</v>
      </c>
    </row>
    <row r="21" spans="2:3" ht="14.45" customHeight="1">
      <c r="B21" s="62" t="s">
        <v>55</v>
      </c>
      <c r="C21" s="78">
        <f>IF(C18="","",IF(C12&lt;&gt;"",C18/('1.5.1'!C13*'1.5.1'!C12),""))</f>
        <v>4166.666666666667</v>
      </c>
    </row>
    <row r="22" spans="2:3" ht="14.45" customHeight="1">
      <c r="B22" s="62" t="s">
        <v>56</v>
      </c>
      <c r="C22" s="58">
        <f>IF(AND(Haypl,C21&lt;&gt;""),C21/pl,"")</f>
        <v>8.333333333333334</v>
      </c>
    </row>
    <row r="23" spans="2:3" ht="14.45" customHeight="1">
      <c r="B23" s="62" t="s">
        <v>57</v>
      </c>
      <c r="C23" s="79">
        <f>IF(AND(HayPIB,Haypop,C21&lt;&gt;""),C21/(GDP/POP),"")</f>
        <v>1.6666666666666667</v>
      </c>
    </row>
    <row r="24" ht="14.45" customHeight="1"/>
    <row r="25" ht="14.45" customHeight="1" hidden="1">
      <c r="B25" s="20" t="s">
        <v>28</v>
      </c>
    </row>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45" customHeight="1"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0" hidden="1"/>
    <row r="56" ht="0" hidden="1"/>
    <row r="57" ht="0" hidden="1"/>
    <row r="58" ht="0" hidden="1"/>
    <row r="59" ht="0" hidden="1"/>
    <row r="60" ht="0" hidden="1"/>
  </sheetData>
  <sheetProtection algorithmName="SHA-512" hashValue="k+I3upqEQ4Dk+f2rSwXF8H3CS0WIFj9CRglWJTWxeIYhnel5VzRzwoeHQ1PFOSnTpqOvoELZc0dLqTT2ZRbPJg==" saltValue="CIGACoPiAgIrvpkCeQxZAQ=="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4:K24"/>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102</v>
      </c>
      <c r="C4" s="109"/>
      <c r="D4" s="109"/>
      <c r="E4" s="109"/>
      <c r="F4" s="109"/>
      <c r="G4" s="109"/>
      <c r="H4" s="109"/>
    </row>
    <row r="5" spans="2:11" ht="14.45" customHeight="1">
      <c r="B5" s="109"/>
      <c r="C5" s="109"/>
      <c r="D5" s="109"/>
      <c r="E5" s="109"/>
      <c r="F5" s="109"/>
      <c r="G5" s="109"/>
      <c r="H5" s="109"/>
      <c r="I5" s="65"/>
      <c r="J5" s="65"/>
      <c r="K5" s="65"/>
    </row>
    <row r="6" spans="2:8" ht="14.45" customHeight="1">
      <c r="B6" s="110" t="s">
        <v>106</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71</v>
      </c>
      <c r="C10" s="17">
        <v>0.8</v>
      </c>
      <c r="D10" s="60" t="s">
        <v>14</v>
      </c>
      <c r="E10" s="64"/>
      <c r="F10" s="41"/>
      <c r="G10" s="41"/>
      <c r="H10" s="41"/>
      <c r="J10" s="38"/>
    </row>
    <row r="11" spans="2:10" ht="14.45" customHeight="1">
      <c r="B11" s="66" t="s">
        <v>128</v>
      </c>
      <c r="C11" s="15">
        <v>3</v>
      </c>
      <c r="D11" s="60" t="s">
        <v>14</v>
      </c>
      <c r="E11" s="64"/>
      <c r="F11" s="38"/>
      <c r="G11" s="38"/>
      <c r="H11" s="38"/>
      <c r="J11" s="43"/>
    </row>
    <row r="12" spans="2:10" ht="14.45" customHeight="1">
      <c r="B12" s="66" t="s">
        <v>72</v>
      </c>
      <c r="C12" s="15">
        <v>100000000</v>
      </c>
      <c r="D12" s="60" t="s">
        <v>15</v>
      </c>
      <c r="E12" s="64"/>
      <c r="F12" s="45"/>
      <c r="G12" s="45"/>
      <c r="H12" s="45"/>
      <c r="J12" s="38"/>
    </row>
    <row r="13" spans="2:5" ht="14.45" customHeight="1">
      <c r="B13" s="66" t="s">
        <v>142</v>
      </c>
      <c r="C13" s="17">
        <v>0.5</v>
      </c>
      <c r="D13" s="60" t="s">
        <v>134</v>
      </c>
      <c r="E13" s="64"/>
    </row>
    <row r="14" ht="14.45" customHeight="1">
      <c r="B14" s="1"/>
    </row>
    <row r="15" ht="14.45" customHeight="1">
      <c r="C15" s="46" t="s">
        <v>58</v>
      </c>
    </row>
    <row r="16" ht="14.45" customHeight="1"/>
    <row r="17" spans="2:3" ht="14.45" customHeight="1">
      <c r="B17" s="62" t="s">
        <v>62</v>
      </c>
      <c r="C17" s="56">
        <f>IF(AND('1.5.2'!C12&lt;&gt;"",'1.5.2'!C13&lt;&gt;"",'1.5.2'!C11&lt;&gt;"",'1.5.2'!C10&lt;&gt;""),'1.5.2'!C12*'1.5.2'!C13*'1.5.2'!C10*'1.5.2'!C11,"")</f>
        <v>120000000</v>
      </c>
    </row>
    <row r="18" spans="2:3" ht="14.45" customHeight="1">
      <c r="B18" s="62" t="s">
        <v>53</v>
      </c>
      <c r="C18" s="57">
        <f>IF(AND(C17&lt;&gt;"",HayPIB),C17/GDP,"")</f>
        <v>0.0012</v>
      </c>
    </row>
    <row r="19" spans="2:3" ht="14.45" customHeight="1">
      <c r="B19" s="62" t="s">
        <v>54</v>
      </c>
      <c r="C19" s="57">
        <f>IF(AND(C17&lt;&gt;"",HayGE),C17/GE,IF(AND(C18&lt;&gt;"",HayGEpc),C18/GEpc,""))</f>
        <v>0.012</v>
      </c>
    </row>
    <row r="20" ht="14.45" customHeight="1"/>
    <row r="21" ht="14.45" customHeight="1" hidden="1"/>
    <row r="22" ht="14.45" customHeight="1" hidden="1">
      <c r="B22" s="62"/>
    </row>
    <row r="23" ht="14.45" customHeight="1" hidden="1"/>
    <row r="24" ht="14.45" customHeight="1" hidden="1">
      <c r="B24" s="20" t="s">
        <v>28</v>
      </c>
    </row>
    <row r="25" ht="14.45" customHeight="1" hidden="1"/>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0" hidden="1"/>
    <row r="55" ht="0" hidden="1"/>
    <row r="56" ht="0" hidden="1"/>
    <row r="57" ht="0" hidden="1"/>
    <row r="58" ht="0" hidden="1"/>
    <row r="59" ht="0" hidden="1"/>
    <row r="60" ht="0" hidden="1"/>
  </sheetData>
  <sheetProtection algorithmName="SHA-512" hashValue="sDk3MIg16f4kbHGWljY4bUb3FANL2VGRXv8k/1ICESP0+YzK/+gpTYl3C8AcIuoiM4EU/SO7hRobD7tJh58LVQ==" saltValue="2bFkr/tZ1isrI0lbF5rvqg=="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4:K25"/>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110</v>
      </c>
      <c r="C4" s="109"/>
      <c r="D4" s="109"/>
      <c r="E4" s="109"/>
      <c r="F4" s="109"/>
      <c r="G4" s="109"/>
      <c r="H4" s="109"/>
    </row>
    <row r="5" spans="2:11" ht="14.45" customHeight="1">
      <c r="B5" s="109"/>
      <c r="C5" s="109"/>
      <c r="D5" s="109"/>
      <c r="E5" s="109"/>
      <c r="F5" s="109"/>
      <c r="G5" s="109"/>
      <c r="H5" s="109"/>
      <c r="I5" s="65"/>
      <c r="J5" s="65"/>
      <c r="K5" s="65"/>
    </row>
    <row r="6" spans="2:8" ht="14.45" customHeight="1">
      <c r="B6" s="110" t="s">
        <v>108</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70</v>
      </c>
      <c r="C10" s="15">
        <v>1</v>
      </c>
      <c r="D10" s="60" t="s">
        <v>14</v>
      </c>
      <c r="E10" s="64"/>
      <c r="F10" s="41"/>
      <c r="G10" s="41"/>
      <c r="H10" s="41"/>
      <c r="J10" s="38"/>
    </row>
    <row r="11" spans="2:10" ht="14.45" customHeight="1">
      <c r="B11" s="66" t="s">
        <v>128</v>
      </c>
      <c r="C11" s="15">
        <v>3</v>
      </c>
      <c r="D11" s="60" t="s">
        <v>14</v>
      </c>
      <c r="E11" s="64"/>
      <c r="F11" s="38"/>
      <c r="G11" s="38"/>
      <c r="H11" s="38"/>
      <c r="J11" s="43"/>
    </row>
    <row r="12" spans="2:10" ht="14.45" customHeight="1">
      <c r="B12" s="66" t="s">
        <v>92</v>
      </c>
      <c r="C12" s="15">
        <v>19000000</v>
      </c>
      <c r="D12" s="60" t="s">
        <v>15</v>
      </c>
      <c r="E12" s="64"/>
      <c r="F12" s="45"/>
      <c r="G12" s="45"/>
      <c r="H12" s="45"/>
      <c r="J12" s="38"/>
    </row>
    <row r="13" spans="2:5" ht="14.45" customHeight="1">
      <c r="B13" s="66" t="s">
        <v>143</v>
      </c>
      <c r="C13" s="17">
        <v>0.6</v>
      </c>
      <c r="D13" s="60" t="s">
        <v>134</v>
      </c>
      <c r="E13" s="64"/>
    </row>
    <row r="14" spans="2:4" ht="14.45" customHeight="1">
      <c r="B14" s="66" t="s">
        <v>144</v>
      </c>
      <c r="C14" s="18">
        <v>25</v>
      </c>
      <c r="D14" s="60" t="s">
        <v>134</v>
      </c>
    </row>
    <row r="15" ht="14.45" customHeight="1"/>
    <row r="16" ht="14.45" customHeight="1">
      <c r="C16" s="46" t="s">
        <v>58</v>
      </c>
    </row>
    <row r="17" ht="14.45" customHeight="1"/>
    <row r="18" spans="2:3" ht="14.45" customHeight="1">
      <c r="B18" s="62" t="s">
        <v>62</v>
      </c>
      <c r="C18" s="56">
        <f>IF(AND('1.6.1'!C10&lt;&gt;"",'1.6.1'!C12&lt;&gt;"",'1.6.1'!C13&lt;&gt;"",'1.6.1'!C14&lt;&gt;"",'1.6.1'!C11&lt;&gt;""),(1+'1.6.1'!C10/'1.6.1'!C14)*(1+'1.6.1'!C13)*'1.6.1'!C12*'1.6.1'!C11,"")</f>
        <v>94848000.00000001</v>
      </c>
    </row>
    <row r="19" spans="2:3" ht="14.45" customHeight="1">
      <c r="B19" s="62" t="s">
        <v>53</v>
      </c>
      <c r="C19" s="57">
        <f>IF(AND(C18&lt;&gt;"",HayPIB),C18/GDP,"")</f>
        <v>0.0009484800000000001</v>
      </c>
    </row>
    <row r="20" spans="2:3" ht="14.45" customHeight="1">
      <c r="B20" s="62" t="s">
        <v>54</v>
      </c>
      <c r="C20" s="57">
        <f>IF(AND(C18&lt;&gt;"",HayGE),C18/GE,IF(AND(C19&lt;&gt;"",HayGEpc),C19/GEpc,""))</f>
        <v>0.009484800000000002</v>
      </c>
    </row>
    <row r="21" ht="14.45" customHeight="1"/>
    <row r="22" ht="14.45" customHeight="1" hidden="1"/>
    <row r="23" ht="14.45" customHeight="1" hidden="1">
      <c r="B23" s="62"/>
    </row>
    <row r="24" ht="14.45" customHeight="1" hidden="1"/>
    <row r="25" ht="14.45" customHeight="1" hidden="1">
      <c r="B25" s="20" t="s">
        <v>28</v>
      </c>
    </row>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45" customHeight="1"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0" hidden="1"/>
    <row r="56" ht="0" hidden="1"/>
    <row r="57" ht="0" hidden="1"/>
    <row r="58" ht="0" hidden="1"/>
    <row r="59" ht="0" hidden="1"/>
    <row r="60" ht="0" hidden="1"/>
  </sheetData>
  <sheetProtection algorithmName="SHA-512" hashValue="D/weG1HFtEJznI27p/JXmW6if8t0i31CXsz1VVX2Z04pO65KJz1FJAPRS5SxbeO+B4SqbdvLaevP028/mS9Ojw==" saltValue="Z/3NcKmNDLnLdU8f5X0F5w=="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4:K26"/>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115</v>
      </c>
      <c r="C4" s="109"/>
      <c r="D4" s="109"/>
      <c r="E4" s="109"/>
      <c r="F4" s="109"/>
      <c r="G4" s="109"/>
      <c r="H4" s="109"/>
    </row>
    <row r="5" spans="2:11" ht="14.45" customHeight="1">
      <c r="B5" s="109"/>
      <c r="C5" s="109"/>
      <c r="D5" s="109"/>
      <c r="E5" s="109"/>
      <c r="F5" s="109"/>
      <c r="G5" s="109"/>
      <c r="H5" s="109"/>
      <c r="I5" s="65"/>
      <c r="J5" s="65"/>
      <c r="K5" s="65"/>
    </row>
    <row r="6" spans="2:8" ht="14.45" customHeight="1" hidden="1">
      <c r="B6" s="109" t="s">
        <v>115</v>
      </c>
      <c r="C6" s="109"/>
      <c r="D6" s="109"/>
      <c r="E6" s="109"/>
      <c r="F6" s="109"/>
      <c r="G6" s="109"/>
      <c r="H6" s="109"/>
    </row>
    <row r="7" spans="2:11" ht="14.45" customHeight="1" hidden="1">
      <c r="B7" s="109"/>
      <c r="C7" s="109"/>
      <c r="D7" s="109"/>
      <c r="E7" s="109"/>
      <c r="F7" s="109"/>
      <c r="G7" s="109"/>
      <c r="H7" s="109"/>
      <c r="I7" s="65"/>
      <c r="J7" s="65"/>
      <c r="K7" s="65"/>
    </row>
    <row r="8" spans="2:3" ht="14.45" customHeight="1">
      <c r="B8" s="48"/>
      <c r="C8" s="46" t="s">
        <v>93</v>
      </c>
    </row>
    <row r="9" spans="6:10" ht="14.45" customHeight="1">
      <c r="F9" s="47"/>
      <c r="G9" s="47"/>
      <c r="H9" s="47"/>
      <c r="J9" s="38"/>
    </row>
    <row r="10" spans="2:10" ht="14.45" customHeight="1">
      <c r="B10" s="66" t="s">
        <v>60</v>
      </c>
      <c r="C10" s="16">
        <v>600</v>
      </c>
      <c r="D10" s="60" t="s">
        <v>14</v>
      </c>
      <c r="E10" s="64"/>
      <c r="F10" s="41"/>
      <c r="G10" s="41"/>
      <c r="H10" s="41"/>
      <c r="J10" s="38"/>
    </row>
    <row r="11" spans="2:10" ht="14.45" customHeight="1">
      <c r="B11" s="66" t="s">
        <v>145</v>
      </c>
      <c r="C11" s="15">
        <v>1000000</v>
      </c>
      <c r="D11" s="60" t="s">
        <v>146</v>
      </c>
      <c r="E11" s="64"/>
      <c r="F11" s="38"/>
      <c r="G11" s="38"/>
      <c r="H11" s="38"/>
      <c r="J11" s="43"/>
    </row>
    <row r="12" spans="8:10" ht="14.45" customHeight="1" hidden="1">
      <c r="H12" s="45"/>
      <c r="J12" s="38"/>
    </row>
    <row r="13" ht="14.45" customHeight="1" hidden="1"/>
    <row r="14" ht="14.45" customHeight="1" hidden="1"/>
    <row r="15" ht="14.45" customHeight="1"/>
    <row r="16" ht="14.45" customHeight="1">
      <c r="C16" s="46" t="s">
        <v>58</v>
      </c>
    </row>
    <row r="17" ht="14.45" customHeight="1" hidden="1"/>
    <row r="18" ht="14.45" customHeight="1"/>
    <row r="19" spans="2:3" ht="14.45" customHeight="1">
      <c r="B19" s="62" t="s">
        <v>62</v>
      </c>
      <c r="C19" s="56">
        <f>IF(AND('2.1'!C10&lt;&gt;"",'2.1'!C11&lt;&gt;""),'2.1'!C10*'2.1'!C11,"")</f>
        <v>600000000</v>
      </c>
    </row>
    <row r="20" spans="2:3" ht="14.45" customHeight="1">
      <c r="B20" s="62" t="s">
        <v>53</v>
      </c>
      <c r="C20" s="57">
        <f>IF(AND(C19&lt;&gt;"",HayPIB),C19/GDP,"")</f>
        <v>0.006</v>
      </c>
    </row>
    <row r="21" spans="2:3" ht="14.45" customHeight="1">
      <c r="B21" s="62" t="s">
        <v>54</v>
      </c>
      <c r="C21" s="57">
        <f>IF(AND(C19&lt;&gt;"",HayGE),C19/GE,IF(AND(C20&lt;&gt;"",HayGEpc),C20/GEpc,""))</f>
        <v>0.06</v>
      </c>
    </row>
    <row r="22" spans="2:3" ht="14.45" customHeight="1">
      <c r="B22" s="62" t="s">
        <v>55</v>
      </c>
      <c r="C22" s="78">
        <f>IF(C19="","",C19/'2.1'!C11)</f>
        <v>600</v>
      </c>
    </row>
    <row r="23" spans="2:3" ht="14.45" customHeight="1">
      <c r="B23" s="62" t="s">
        <v>56</v>
      </c>
      <c r="C23" s="58">
        <f>IF(AND(Haypl,C22&lt;&gt;""),C22/pl,"")</f>
        <v>1.2</v>
      </c>
    </row>
    <row r="24" spans="2:3" ht="14.45" customHeight="1">
      <c r="B24" s="62" t="s">
        <v>57</v>
      </c>
      <c r="C24" s="79">
        <f>IF(AND(HayPIB,Haypop,C22&lt;&gt;""),C22/(GDP/POP),"")</f>
        <v>0.24</v>
      </c>
    </row>
    <row r="25" ht="14.45" customHeight="1"/>
    <row r="26" ht="14.45" customHeight="1" hidden="1">
      <c r="B26" s="20" t="s">
        <v>28</v>
      </c>
    </row>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45" customHeight="1" hidden="1"/>
    <row r="38" ht="14.45" customHeight="1"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0" hidden="1"/>
    <row r="57" ht="0" hidden="1"/>
    <row r="58" ht="0" hidden="1"/>
    <row r="59" ht="0" hidden="1"/>
    <row r="60" ht="0" hidden="1"/>
  </sheetData>
  <sheetProtection algorithmName="SHA-512" hashValue="6CWAUQba9w8P+7ha5Ejf2HZQMVlPsV+OWJKUzWYj4W/4KSZn9xAlWO/Klx09+bTRghCtbhn+fRNQzXJyWN8k6g==" saltValue="ererTsYuBuSLINL08NuA4w==" spinCount="100000" sheet="1" objects="1" scenarios="1" selectLockedCells="1"/>
  <mergeCells count="2">
    <mergeCell ref="B4:H5"/>
    <mergeCell ref="B6:H7"/>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4:K22"/>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118</v>
      </c>
      <c r="C4" s="109"/>
      <c r="D4" s="109"/>
      <c r="E4" s="109"/>
      <c r="F4" s="109"/>
      <c r="G4" s="109"/>
      <c r="H4" s="109"/>
    </row>
    <row r="5" spans="2:11" ht="14.45" customHeight="1">
      <c r="B5" s="109"/>
      <c r="C5" s="109"/>
      <c r="D5" s="109"/>
      <c r="E5" s="109"/>
      <c r="F5" s="109"/>
      <c r="G5" s="109"/>
      <c r="H5" s="109"/>
      <c r="I5" s="65"/>
      <c r="J5" s="65"/>
      <c r="K5" s="65"/>
    </row>
    <row r="6" spans="2:8" ht="14.45" customHeight="1">
      <c r="B6" s="110" t="s">
        <v>37</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60</v>
      </c>
      <c r="C10" s="16">
        <v>400</v>
      </c>
      <c r="D10" s="60" t="s">
        <v>14</v>
      </c>
      <c r="E10" s="64"/>
      <c r="F10" s="41"/>
      <c r="G10" s="41"/>
      <c r="H10" s="41"/>
      <c r="J10" s="38"/>
    </row>
    <row r="11" spans="2:10" ht="14.45" customHeight="1">
      <c r="B11" s="66" t="s">
        <v>147</v>
      </c>
      <c r="C11" s="16">
        <v>500000</v>
      </c>
      <c r="D11" s="60" t="s">
        <v>15</v>
      </c>
      <c r="E11" s="64"/>
      <c r="F11" s="38"/>
      <c r="G11" s="38"/>
      <c r="H11" s="38"/>
      <c r="J11" s="43"/>
    </row>
    <row r="12" ht="14.45" customHeight="1"/>
    <row r="13" ht="14.45" customHeight="1">
      <c r="C13" s="46" t="s">
        <v>58</v>
      </c>
    </row>
    <row r="14" ht="14.45" customHeight="1"/>
    <row r="15" spans="2:3" ht="14.45" customHeight="1">
      <c r="B15" s="62" t="s">
        <v>62</v>
      </c>
      <c r="C15" s="56">
        <f>IF(AND('2.2.1'!C10&lt;&gt;"",'2.2.1'!C11&lt;&gt;""),'2.2.1'!C10*'2.2.1'!C11,"")</f>
        <v>200000000</v>
      </c>
    </row>
    <row r="16" spans="2:3" ht="14.45" customHeight="1">
      <c r="B16" s="62" t="s">
        <v>53</v>
      </c>
      <c r="C16" s="57">
        <f>IF(AND(C15&lt;&gt;"",HayPIB),C15/GDP,"")</f>
        <v>0.002</v>
      </c>
    </row>
    <row r="17" spans="2:3" ht="14.45" customHeight="1">
      <c r="B17" s="62" t="s">
        <v>54</v>
      </c>
      <c r="C17" s="57">
        <f>IF(AND(C15&lt;&gt;"",HayGE),C15/GE,IF(AND(C16&lt;&gt;"",HayGEpc),C16/GEpc,""))</f>
        <v>0.02</v>
      </c>
    </row>
    <row r="18" spans="2:3" ht="14.45" customHeight="1">
      <c r="B18" s="62" t="s">
        <v>55</v>
      </c>
      <c r="C18" s="78">
        <f>IF(C15="","",C15/'2.2.1'!C11)</f>
        <v>400</v>
      </c>
    </row>
    <row r="19" spans="2:3" ht="14.45" customHeight="1">
      <c r="B19" s="62" t="s">
        <v>56</v>
      </c>
      <c r="C19" s="58">
        <f>IF(AND(Haypl,C18&lt;&gt;""),C18/pl,"")</f>
        <v>0.8</v>
      </c>
    </row>
    <row r="20" spans="2:3" ht="14.45" customHeight="1">
      <c r="B20" s="62" t="s">
        <v>57</v>
      </c>
      <c r="C20" s="79">
        <f>IF(AND(HayPIB,Haypop,C18&lt;&gt;""),C18/(GDP/POP),"")</f>
        <v>0.16</v>
      </c>
    </row>
    <row r="21" ht="14.45" customHeight="1"/>
    <row r="22" ht="123.75" customHeight="1" hidden="1">
      <c r="B22" s="20" t="s">
        <v>28</v>
      </c>
    </row>
    <row r="23" ht="14.45" customHeight="1" hidden="1"/>
    <row r="24" ht="14.45" customHeight="1" hidden="1"/>
    <row r="25" ht="14.45" customHeight="1" hidden="1"/>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0" hidden="1"/>
    <row r="53" ht="0" hidden="1"/>
    <row r="54" ht="0" hidden="1"/>
    <row r="55" ht="0" hidden="1"/>
    <row r="56" ht="0" hidden="1"/>
    <row r="57" ht="0" hidden="1"/>
    <row r="58" ht="0" hidden="1"/>
    <row r="59" ht="0" hidden="1"/>
    <row r="60" ht="0" hidden="1"/>
  </sheetData>
  <sheetProtection algorithmName="SHA-512" hashValue="Xk9t7AZ5wj6aImftIRs/7VI8L19zjJhmf0EIC5lT9aHBw+D/5jhXx2DgX0qh1OCd6PEs121E3qQLp/QhwIf4mg==" saltValue="bo5yWBDmr4Nqz9bd8cI9yw=="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4:K22"/>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118</v>
      </c>
      <c r="C4" s="109"/>
      <c r="D4" s="109"/>
      <c r="E4" s="109"/>
      <c r="F4" s="109"/>
      <c r="G4" s="109"/>
      <c r="H4" s="109"/>
    </row>
    <row r="5" spans="2:11" ht="14.45" customHeight="1">
      <c r="B5" s="109"/>
      <c r="C5" s="109"/>
      <c r="D5" s="109"/>
      <c r="E5" s="109"/>
      <c r="F5" s="109"/>
      <c r="G5" s="109"/>
      <c r="H5" s="109"/>
      <c r="I5" s="65"/>
      <c r="J5" s="65"/>
      <c r="K5" s="65"/>
    </row>
    <row r="6" spans="2:8" ht="14.45" customHeight="1">
      <c r="B6" s="110" t="s">
        <v>36</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60</v>
      </c>
      <c r="C10" s="16">
        <v>400</v>
      </c>
      <c r="D10" s="60" t="s">
        <v>14</v>
      </c>
      <c r="E10" s="64"/>
      <c r="F10" s="41"/>
      <c r="G10" s="41"/>
      <c r="H10" s="41"/>
      <c r="J10" s="38"/>
    </row>
    <row r="11" spans="2:10" ht="14.45" customHeight="1">
      <c r="B11" s="66" t="s">
        <v>148</v>
      </c>
      <c r="C11" s="16">
        <v>3000000</v>
      </c>
      <c r="D11" s="60" t="s">
        <v>15</v>
      </c>
      <c r="E11" s="64"/>
      <c r="F11" s="38"/>
      <c r="G11" s="38"/>
      <c r="H11" s="38"/>
      <c r="J11" s="43"/>
    </row>
    <row r="12" ht="14.45" customHeight="1"/>
    <row r="13" ht="14.45" customHeight="1">
      <c r="C13" s="46" t="s">
        <v>58</v>
      </c>
    </row>
    <row r="14" ht="14.45" customHeight="1"/>
    <row r="15" spans="2:3" ht="14.45" customHeight="1">
      <c r="B15" s="62" t="s">
        <v>62</v>
      </c>
      <c r="C15" s="56">
        <f>IF(AND('2.2.2'!C10&lt;&gt;"",'2.2.2'!C11&lt;&gt;""),'2.2.2'!C10*'2.2.2'!C11,"")</f>
        <v>1200000000</v>
      </c>
    </row>
    <row r="16" spans="2:3" ht="14.45" customHeight="1">
      <c r="B16" s="62" t="s">
        <v>53</v>
      </c>
      <c r="C16" s="57">
        <f>IF(AND(C15&lt;&gt;"",HayPIB),C15/GDP,"")</f>
        <v>0.012</v>
      </c>
    </row>
    <row r="17" spans="2:3" ht="14.45" customHeight="1">
      <c r="B17" s="62" t="s">
        <v>54</v>
      </c>
      <c r="C17" s="57">
        <f>IF(AND(C15&lt;&gt;"",HayGE),C15/GE,IF(AND(C16&lt;&gt;"",HayGEpc),C16/GEpc,""))</f>
        <v>0.12</v>
      </c>
    </row>
    <row r="18" spans="2:3" ht="14.45" customHeight="1">
      <c r="B18" s="62" t="s">
        <v>55</v>
      </c>
      <c r="C18" s="78">
        <f>IF(C15="","",C15/'2.2.2'!C11)</f>
        <v>400</v>
      </c>
    </row>
    <row r="19" spans="2:3" ht="14.45" customHeight="1">
      <c r="B19" s="62" t="s">
        <v>56</v>
      </c>
      <c r="C19" s="58">
        <f>IF(AND(Haypl,C18&lt;&gt;""),C18/pl,"")</f>
        <v>0.8</v>
      </c>
    </row>
    <row r="20" spans="2:3" ht="14.45" customHeight="1">
      <c r="B20" s="62" t="s">
        <v>57</v>
      </c>
      <c r="C20" s="80">
        <f>IF(AND(HayPIB,Haypop,C18&lt;&gt;""),C18/(GDP/POP),"")</f>
        <v>0.16</v>
      </c>
    </row>
    <row r="21" ht="14.45" customHeight="1"/>
    <row r="22" ht="14.45" customHeight="1">
      <c r="B22" s="20" t="s">
        <v>28</v>
      </c>
    </row>
    <row r="23" ht="14.45" customHeight="1" hidden="1"/>
    <row r="24" ht="14.45" customHeight="1" hidden="1"/>
    <row r="25" ht="14.45" customHeight="1" hidden="1"/>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sheetData>
  <sheetProtection algorithmName="SHA-512" hashValue="V0pdaTAsf8Zf0G4f4hAYyXwCvdnlg9pNfb7Ll3KJzesb57Jklah/2MFG/4Hq/efzA2sF8nJWgE4qXo602S/Qjw==" saltValue="yw4hUPCX4eN6ymYhDuo5qg=="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4:K22"/>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118</v>
      </c>
      <c r="C4" s="109"/>
      <c r="D4" s="109"/>
      <c r="E4" s="109"/>
      <c r="F4" s="109"/>
      <c r="G4" s="109"/>
      <c r="H4" s="109"/>
    </row>
    <row r="5" spans="2:11" ht="14.45" customHeight="1">
      <c r="B5" s="109"/>
      <c r="C5" s="109"/>
      <c r="D5" s="109"/>
      <c r="E5" s="109"/>
      <c r="F5" s="109"/>
      <c r="G5" s="109"/>
      <c r="H5" s="109"/>
      <c r="I5" s="65"/>
      <c r="J5" s="65"/>
      <c r="K5" s="65"/>
    </row>
    <row r="6" spans="2:8" ht="14.45" customHeight="1">
      <c r="B6" s="110" t="s">
        <v>160</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60</v>
      </c>
      <c r="C10" s="14">
        <v>300</v>
      </c>
      <c r="D10" s="60" t="s">
        <v>14</v>
      </c>
      <c r="E10" s="64"/>
      <c r="F10" s="41"/>
      <c r="G10" s="41"/>
      <c r="H10" s="41"/>
      <c r="J10" s="38"/>
    </row>
    <row r="11" spans="2:10" ht="14.45" customHeight="1">
      <c r="B11" s="66" t="s">
        <v>73</v>
      </c>
      <c r="C11" s="15">
        <v>1000000</v>
      </c>
      <c r="D11" s="60" t="s">
        <v>15</v>
      </c>
      <c r="E11" s="64"/>
      <c r="F11" s="38"/>
      <c r="G11" s="38"/>
      <c r="H11" s="38"/>
      <c r="J11" s="43"/>
    </row>
    <row r="12" ht="14.45" customHeight="1"/>
    <row r="13" ht="14.45" customHeight="1">
      <c r="C13" s="46" t="s">
        <v>58</v>
      </c>
    </row>
    <row r="14" ht="14.45" customHeight="1"/>
    <row r="15" spans="2:3" ht="14.45" customHeight="1">
      <c r="B15" s="62" t="s">
        <v>62</v>
      </c>
      <c r="C15" s="56">
        <f>IF(AND('2.2.3'!C10&lt;&gt;"",'2.2.3'!C11&lt;&gt;""),'2.2.3'!C10*'2.2.3'!C11,"")</f>
        <v>300000000</v>
      </c>
    </row>
    <row r="16" spans="2:3" ht="14.45" customHeight="1">
      <c r="B16" s="62" t="s">
        <v>53</v>
      </c>
      <c r="C16" s="57">
        <f>IF(AND(C15&lt;&gt;"",HayPIB),C15/GDP,"")</f>
        <v>0.003</v>
      </c>
    </row>
    <row r="17" spans="2:3" ht="14.45" customHeight="1">
      <c r="B17" s="62" t="s">
        <v>54</v>
      </c>
      <c r="C17" s="57">
        <f>IF(AND(C15&lt;&gt;"",HayGE),C15/GE,IF(AND(C16&lt;&gt;"",HayGEpc),C16/GEpc,""))</f>
        <v>0.03</v>
      </c>
    </row>
    <row r="18" spans="2:3" ht="14.45" customHeight="1">
      <c r="B18" s="62" t="s">
        <v>55</v>
      </c>
      <c r="C18" s="78">
        <f>IF(C15="","",C15/C11)</f>
        <v>300</v>
      </c>
    </row>
    <row r="19" spans="2:3" ht="14.45" customHeight="1">
      <c r="B19" s="62" t="s">
        <v>56</v>
      </c>
      <c r="C19" s="58">
        <f>IF(AND(Haypl,C18&lt;&gt;""),C18/pl,"")</f>
        <v>0.6</v>
      </c>
    </row>
    <row r="20" spans="2:3" ht="14.45" customHeight="1">
      <c r="B20" s="62" t="s">
        <v>57</v>
      </c>
      <c r="C20" s="80">
        <f>IF(AND(HayPIB,Haypop,C18&lt;&gt;""),C18/(GDP/POP),"")</f>
        <v>0.12</v>
      </c>
    </row>
    <row r="21" ht="14.45" customHeight="1"/>
    <row r="22" ht="14.45" customHeight="1" hidden="1">
      <c r="B22" s="20" t="s">
        <v>28</v>
      </c>
    </row>
    <row r="23" ht="14.45" customHeight="1" hidden="1"/>
    <row r="24" ht="14.45" customHeight="1" hidden="1"/>
    <row r="25" ht="14.45" customHeight="1" hidden="1"/>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0" hidden="1"/>
    <row r="53" ht="0" hidden="1"/>
    <row r="54" ht="0" hidden="1"/>
    <row r="55" ht="0" hidden="1"/>
    <row r="56" ht="0" hidden="1"/>
    <row r="57" ht="0" hidden="1"/>
    <row r="58" ht="0" hidden="1"/>
    <row r="59" ht="0" hidden="1"/>
    <row r="60" ht="0" hidden="1"/>
  </sheetData>
  <sheetProtection algorithmName="SHA-512" hashValue="MivuXIL5yGLHOASFIaeNQHxrMrUwbot8F1a4urqAS0TURZDdv9qvOnjl91UGcf4BuxsHG0GUhqH2/hdw2sl8oA==" saltValue="hBB1ZnzSw7EEKb0izipNQw=="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4:K24"/>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123</v>
      </c>
      <c r="C4" s="109"/>
      <c r="D4" s="109"/>
      <c r="E4" s="109"/>
      <c r="F4" s="109"/>
      <c r="G4" s="109"/>
      <c r="H4" s="109"/>
    </row>
    <row r="5" spans="2:11" ht="14.45" customHeight="1">
      <c r="B5" s="109"/>
      <c r="C5" s="109"/>
      <c r="D5" s="109"/>
      <c r="E5" s="109"/>
      <c r="F5" s="109"/>
      <c r="G5" s="109"/>
      <c r="H5" s="109"/>
      <c r="I5" s="65"/>
      <c r="J5" s="65"/>
      <c r="K5" s="65"/>
    </row>
    <row r="6" spans="2:8" ht="14.45" customHeight="1">
      <c r="B6" s="110" t="s">
        <v>120</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149</v>
      </c>
      <c r="C10" s="16">
        <v>45</v>
      </c>
      <c r="D10" s="60" t="s">
        <v>14</v>
      </c>
      <c r="E10" s="64"/>
      <c r="F10" s="41"/>
      <c r="G10" s="41"/>
      <c r="H10" s="41"/>
      <c r="J10" s="38"/>
    </row>
    <row r="11" spans="2:10" ht="14.45" customHeight="1">
      <c r="B11" s="66" t="s">
        <v>150</v>
      </c>
      <c r="C11" s="15">
        <v>1000000</v>
      </c>
      <c r="D11" s="60" t="s">
        <v>15</v>
      </c>
      <c r="E11" s="64"/>
      <c r="F11" s="38"/>
      <c r="G11" s="38"/>
      <c r="H11" s="38"/>
      <c r="J11" s="43"/>
    </row>
    <row r="12" spans="2:10" ht="14.45" customHeight="1">
      <c r="B12" s="66" t="s">
        <v>151</v>
      </c>
      <c r="C12" s="17">
        <v>1</v>
      </c>
      <c r="D12" s="60" t="s">
        <v>134</v>
      </c>
      <c r="F12" s="45"/>
      <c r="G12" s="45"/>
      <c r="H12" s="45"/>
      <c r="J12" s="38"/>
    </row>
    <row r="13" spans="2:4" ht="14.45" customHeight="1">
      <c r="B13" s="66" t="s">
        <v>157</v>
      </c>
      <c r="C13" s="18">
        <v>5</v>
      </c>
      <c r="D13" s="60" t="s">
        <v>134</v>
      </c>
    </row>
    <row r="14" ht="14.45" customHeight="1"/>
    <row r="15" ht="14.45" customHeight="1">
      <c r="C15" s="46" t="s">
        <v>58</v>
      </c>
    </row>
    <row r="16" ht="14.45" customHeight="1"/>
    <row r="17" spans="2:3" ht="14.45" customHeight="1">
      <c r="B17" s="62" t="s">
        <v>62</v>
      </c>
      <c r="C17" s="56">
        <f>IF(AND('2.3.1'!C10&lt;&gt;"",'2.3.1'!C11&lt;&gt;"",'2.3.1'!C12&lt;&gt;"",'2.3.1'!C13&lt;&gt;""),'2.3.1'!C10*'2.3.1'!C11*'2.3.1'!C12*'2.3.1'!C13,"")</f>
        <v>225000000</v>
      </c>
    </row>
    <row r="18" spans="2:3" ht="14.45" customHeight="1">
      <c r="B18" s="62" t="s">
        <v>53</v>
      </c>
      <c r="C18" s="57">
        <f>IF(AND(C17&lt;&gt;"",HayPIB),C17/GDP,"")</f>
        <v>0.00225</v>
      </c>
    </row>
    <row r="19" spans="2:3" ht="14.45" customHeight="1">
      <c r="B19" s="62" t="s">
        <v>54</v>
      </c>
      <c r="C19" s="57">
        <f>IF(AND(C17&lt;&gt;"",HayGE),C17/GE,IF(AND(C18&lt;&gt;"",HayGEpc),C18/GEpc,""))</f>
        <v>0.0225</v>
      </c>
    </row>
    <row r="20" spans="2:3" ht="14.45" customHeight="1">
      <c r="B20" s="62" t="s">
        <v>55</v>
      </c>
      <c r="C20" s="78">
        <f>IF(C17="","",C17/('2.3.1'!C11*'2.3.1'!C12))</f>
        <v>225</v>
      </c>
    </row>
    <row r="21" spans="2:3" ht="14.45" customHeight="1">
      <c r="B21" s="62" t="s">
        <v>56</v>
      </c>
      <c r="C21" s="58">
        <f>IF(AND(Haypl,C20&lt;&gt;""),C20/pl,"")</f>
        <v>0.45</v>
      </c>
    </row>
    <row r="22" spans="2:3" ht="14.45" customHeight="1">
      <c r="B22" s="62" t="s">
        <v>57</v>
      </c>
      <c r="C22" s="80">
        <f>IF(AND(HayPIB,Haypop,C20&lt;&gt;""),C20/(GDP/POP),"")</f>
        <v>0.09</v>
      </c>
    </row>
    <row r="23" ht="14.45" customHeight="1"/>
    <row r="24" ht="14.45" customHeight="1" hidden="1">
      <c r="B24" s="20" t="s">
        <v>28</v>
      </c>
    </row>
    <row r="25" ht="14.45" customHeight="1" hidden="1"/>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0" hidden="1"/>
    <row r="55" ht="0" hidden="1"/>
    <row r="56" ht="0" hidden="1"/>
    <row r="57" ht="0" hidden="1"/>
    <row r="58" ht="0" hidden="1"/>
    <row r="59" ht="0" hidden="1"/>
    <row r="60" ht="0" hidden="1"/>
  </sheetData>
  <sheetProtection algorithmName="SHA-512" hashValue="1YbyGflcafefW+IgCcjgYbFlEHkIDCZhnifKCIDvpibgfTSKxbLrj2yZayTLLvndpLKwQIVdLlD0QbZBQ1EjBw==" saltValue="+abC8jCI7SFZRUrOoETB1w=="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4:K25"/>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123</v>
      </c>
      <c r="C4" s="109"/>
      <c r="D4" s="109"/>
      <c r="E4" s="109"/>
      <c r="F4" s="109"/>
      <c r="G4" s="109"/>
      <c r="H4" s="109"/>
    </row>
    <row r="5" spans="2:11" ht="14.45" customHeight="1">
      <c r="B5" s="109"/>
      <c r="C5" s="109"/>
      <c r="D5" s="109"/>
      <c r="E5" s="109"/>
      <c r="F5" s="109"/>
      <c r="G5" s="109"/>
      <c r="H5" s="109"/>
      <c r="I5" s="65"/>
      <c r="J5" s="65"/>
      <c r="K5" s="65"/>
    </row>
    <row r="6" spans="2:8" ht="14.45" customHeight="1">
      <c r="B6" s="110" t="s">
        <v>124</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153</v>
      </c>
      <c r="C10" s="19">
        <v>0.3</v>
      </c>
      <c r="D10" s="60" t="s">
        <v>14</v>
      </c>
      <c r="E10" s="64"/>
      <c r="F10" s="41"/>
      <c r="G10" s="41"/>
      <c r="H10" s="41"/>
      <c r="J10" s="38"/>
    </row>
    <row r="11" spans="2:10" ht="14.45" customHeight="1">
      <c r="B11" s="66" t="s">
        <v>154</v>
      </c>
      <c r="C11" s="15">
        <v>1900000000</v>
      </c>
      <c r="D11" s="60" t="s">
        <v>15</v>
      </c>
      <c r="E11" s="64"/>
      <c r="F11" s="38"/>
      <c r="G11" s="38"/>
      <c r="H11" s="38"/>
      <c r="J11" s="43"/>
    </row>
    <row r="12" spans="2:4" ht="14.45" customHeight="1">
      <c r="B12" s="66" t="s">
        <v>150</v>
      </c>
      <c r="C12" s="77">
        <v>1000000</v>
      </c>
      <c r="D12" s="60" t="s">
        <v>15</v>
      </c>
    </row>
    <row r="13" spans="2:10" ht="14.45" customHeight="1">
      <c r="B13" s="66" t="s">
        <v>156</v>
      </c>
      <c r="C13" s="17">
        <v>0.9</v>
      </c>
      <c r="D13" s="60" t="s">
        <v>155</v>
      </c>
      <c r="F13" s="45"/>
      <c r="G13" s="45"/>
      <c r="H13" s="45"/>
      <c r="J13" s="38"/>
    </row>
    <row r="14" spans="2:4" ht="14.45" customHeight="1">
      <c r="B14" s="66" t="s">
        <v>157</v>
      </c>
      <c r="C14" s="18">
        <v>25</v>
      </c>
      <c r="D14" s="60" t="s">
        <v>155</v>
      </c>
    </row>
    <row r="15" ht="14.45" customHeight="1"/>
    <row r="16" ht="14.45" customHeight="1">
      <c r="C16" s="46" t="s">
        <v>58</v>
      </c>
    </row>
    <row r="17" ht="14.45" customHeight="1"/>
    <row r="18" spans="2:3" ht="14.45" customHeight="1">
      <c r="B18" s="62" t="s">
        <v>62</v>
      </c>
      <c r="C18" s="56">
        <f>IF(AND('2.3.2'!C10&lt;&gt;"",'2.3.2'!C11&lt;&gt;"",'2.3.2'!C13&lt;&gt;"",'2.3.2'!C14&lt;&gt;""),'2.3.2'!C10*'2.3.2'!C11*'2.3.2'!C13*'2.3.2'!C14/30,"")</f>
        <v>427500000</v>
      </c>
    </row>
    <row r="19" spans="2:3" ht="14.45" customHeight="1">
      <c r="B19" s="62" t="s">
        <v>53</v>
      </c>
      <c r="C19" s="57">
        <f>IF(AND(C18&lt;&gt;"",HayPIB),C18/GDP,"")</f>
        <v>0.004275</v>
      </c>
    </row>
    <row r="20" spans="2:3" ht="14.45" customHeight="1">
      <c r="B20" s="62" t="s">
        <v>54</v>
      </c>
      <c r="C20" s="57">
        <f>IF(AND(C18&lt;&gt;"",HayGE),C18/GE,IF(AND(C19&lt;&gt;"",HayGEpc),C19/GEpc,""))</f>
        <v>0.04275</v>
      </c>
    </row>
    <row r="21" spans="2:3" ht="14.45" customHeight="1">
      <c r="B21" s="62" t="s">
        <v>55</v>
      </c>
      <c r="C21" s="78">
        <f>IF(C18="","",IF(C12&lt;&gt;"",C18/('2.3.2'!C13*'2.3.2'!C12),""))</f>
        <v>475</v>
      </c>
    </row>
    <row r="22" spans="2:3" ht="14.45" customHeight="1">
      <c r="B22" s="62" t="s">
        <v>56</v>
      </c>
      <c r="C22" s="58">
        <f>IF(AND(Haypl,C21&lt;&gt;""),C21/pl,"")</f>
        <v>0.95</v>
      </c>
    </row>
    <row r="23" spans="2:3" ht="14.45" customHeight="1">
      <c r="B23" s="62" t="s">
        <v>57</v>
      </c>
      <c r="C23" s="80">
        <f>IF(AND(HayPIB,Haypop,C21&lt;&gt;""),C21/(GDP/POP),"")</f>
        <v>0.19</v>
      </c>
    </row>
    <row r="24" ht="14.45" customHeight="1"/>
    <row r="25" ht="14.45" customHeight="1" hidden="1">
      <c r="B25" s="20" t="s">
        <v>28</v>
      </c>
    </row>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0" hidden="1"/>
    <row r="55" ht="0" hidden="1"/>
    <row r="56" ht="0" hidden="1"/>
    <row r="57" ht="0" hidden="1"/>
    <row r="58" ht="0" hidden="1"/>
    <row r="59" ht="0" hidden="1"/>
    <row r="60" ht="0" hidden="1"/>
    <row r="61" ht="0" hidden="1"/>
  </sheetData>
  <sheetProtection algorithmName="SHA-512" hashValue="kgV+SFihnOWLKwqZ/e0uGxCrub2PYmT75vgIOoRrex1lj4+MlYhEimsExtdcTvHjw/A8V2fgH4ZOZihOYbnFYw==" saltValue="Ytpx4a77A1mqfZ+SewMBnQ=="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4:K25"/>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125</v>
      </c>
      <c r="C4" s="109"/>
      <c r="D4" s="109"/>
      <c r="E4" s="109"/>
      <c r="F4" s="109"/>
      <c r="G4" s="109"/>
      <c r="H4" s="109"/>
    </row>
    <row r="5" spans="2:11" ht="14.45" customHeight="1">
      <c r="B5" s="109"/>
      <c r="C5" s="109"/>
      <c r="D5" s="109"/>
      <c r="E5" s="109"/>
      <c r="F5" s="109"/>
      <c r="G5" s="109"/>
      <c r="H5" s="109"/>
      <c r="I5" s="65"/>
      <c r="J5" s="65"/>
      <c r="K5" s="65"/>
    </row>
    <row r="6" spans="2:8" ht="14.45" customHeight="1" hidden="1">
      <c r="B6" s="109" t="s">
        <v>125</v>
      </c>
      <c r="C6" s="109"/>
      <c r="D6" s="109"/>
      <c r="E6" s="109"/>
      <c r="F6" s="109"/>
      <c r="G6" s="109"/>
      <c r="H6" s="109"/>
    </row>
    <row r="7" spans="2:11" ht="14.45" customHeight="1" hidden="1">
      <c r="B7" s="109"/>
      <c r="C7" s="109"/>
      <c r="D7" s="109"/>
      <c r="E7" s="109"/>
      <c r="F7" s="109"/>
      <c r="G7" s="109"/>
      <c r="H7" s="109"/>
      <c r="I7" s="65"/>
      <c r="J7" s="65"/>
      <c r="K7" s="65"/>
    </row>
    <row r="8" spans="2:3" ht="14.45" customHeight="1">
      <c r="B8" s="48"/>
      <c r="C8" s="46" t="s">
        <v>93</v>
      </c>
    </row>
    <row r="9" spans="6:10" ht="14.45" customHeight="1">
      <c r="F9" s="47"/>
      <c r="G9" s="47"/>
      <c r="H9" s="47"/>
      <c r="J9" s="38"/>
    </row>
    <row r="10" spans="2:10" ht="14.45" customHeight="1">
      <c r="B10" s="66" t="s">
        <v>74</v>
      </c>
      <c r="C10" s="17">
        <v>0.8</v>
      </c>
      <c r="D10" s="60" t="s">
        <v>14</v>
      </c>
      <c r="E10" s="64"/>
      <c r="F10" s="41"/>
      <c r="G10" s="41"/>
      <c r="H10" s="41"/>
      <c r="J10" s="38"/>
    </row>
    <row r="11" spans="2:10" ht="14.45" customHeight="1">
      <c r="B11" s="66" t="s">
        <v>128</v>
      </c>
      <c r="C11" s="16">
        <v>3</v>
      </c>
      <c r="D11" s="60" t="s">
        <v>14</v>
      </c>
      <c r="E11" s="64"/>
      <c r="F11" s="38"/>
      <c r="G11" s="38"/>
      <c r="H11" s="38"/>
      <c r="J11" s="43"/>
    </row>
    <row r="12" spans="2:10" ht="14.45" customHeight="1">
      <c r="B12" s="66" t="s">
        <v>158</v>
      </c>
      <c r="C12" s="77">
        <v>100000</v>
      </c>
      <c r="D12" s="60" t="s">
        <v>15</v>
      </c>
      <c r="F12" s="45"/>
      <c r="G12" s="45"/>
      <c r="H12" s="45"/>
      <c r="J12" s="38"/>
    </row>
    <row r="13" spans="2:4" ht="14.45" customHeight="1">
      <c r="B13" s="66" t="s">
        <v>152</v>
      </c>
      <c r="C13" s="15">
        <v>19000000</v>
      </c>
      <c r="D13" s="60" t="s">
        <v>15</v>
      </c>
    </row>
    <row r="14" ht="14.45" customHeight="1"/>
    <row r="15" ht="14.45" customHeight="1">
      <c r="C15" s="46" t="s">
        <v>58</v>
      </c>
    </row>
    <row r="16" ht="14.45" customHeight="1"/>
    <row r="17" spans="2:3" ht="14.45" customHeight="1">
      <c r="B17" s="62" t="s">
        <v>51</v>
      </c>
      <c r="C17" s="56">
        <f>IF(AND('2.4'!C10&lt;&gt;"",'2.4'!C13&lt;&gt;""),'2.4'!C10*'2.4'!C13,"")</f>
        <v>15200000</v>
      </c>
    </row>
    <row r="18" spans="2:3" ht="14.45" customHeight="1">
      <c r="B18" s="62" t="s">
        <v>52</v>
      </c>
      <c r="C18" s="56">
        <f>IF(AND('2.4'!C11&lt;&gt;"",'2.4'!C13&lt;&gt;"",C10&lt;&gt;""),'2.4'!C11*'2.4'!C13*C10,"")</f>
        <v>45600000</v>
      </c>
    </row>
    <row r="19" spans="2:3" ht="14.45" customHeight="1">
      <c r="B19" s="62" t="s">
        <v>53</v>
      </c>
      <c r="C19" s="57">
        <f>IF(AND(C18&lt;&gt;"",HayPIB),C18/GDP,"")</f>
        <v>0.000456</v>
      </c>
    </row>
    <row r="20" spans="2:3" ht="14.45" customHeight="1">
      <c r="B20" s="62" t="s">
        <v>54</v>
      </c>
      <c r="C20" s="57">
        <f>IF(AND(C18&lt;&gt;"",HayGE),C18/GE,IF(AND(C19&lt;&gt;"",HayGEpc),C19/GEpc,""))</f>
        <v>0.00456</v>
      </c>
    </row>
    <row r="21" spans="2:3" ht="14.45" customHeight="1">
      <c r="B21" s="62" t="s">
        <v>55</v>
      </c>
      <c r="C21" s="78">
        <f>IF(C18="","",IF(C12&lt;&gt;"",C18/(C12),""))</f>
        <v>456</v>
      </c>
    </row>
    <row r="22" spans="2:3" ht="14.45" customHeight="1">
      <c r="B22" s="62" t="s">
        <v>56</v>
      </c>
      <c r="C22" s="58">
        <f>IF(AND(Haypl,C21&lt;&gt;""),C21/pl,"")</f>
        <v>0.912</v>
      </c>
    </row>
    <row r="23" spans="2:3" ht="14.45" customHeight="1">
      <c r="B23" s="62" t="s">
        <v>57</v>
      </c>
      <c r="C23" s="80">
        <f>IF(AND(HayPIB,Haypop,C21&lt;&gt;""),C21/(GDP/POP),"")</f>
        <v>0.1824</v>
      </c>
    </row>
    <row r="24" ht="14.45" customHeight="1"/>
    <row r="25" ht="14.45" customHeight="1" hidden="1">
      <c r="B25" s="20" t="s">
        <v>28</v>
      </c>
    </row>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45" customHeight="1"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0" hidden="1"/>
    <row r="56" ht="0" hidden="1"/>
    <row r="57" ht="0" hidden="1"/>
    <row r="58" ht="0" hidden="1"/>
    <row r="59" ht="0" hidden="1"/>
    <row r="60" ht="0" hidden="1"/>
  </sheetData>
  <sheetProtection algorithmName="SHA-512" hashValue="J59bjjuuTV/9eG2QV9dkBhF3SpNX4wn3zgi/8JAJOqmOO9qmdSpve0/Avv65nWEK1bySZBOHQccUNVKzU2Qo6w==" saltValue="Ox0r1LDDWipXi+QRl4G3kQ==" spinCount="100000" sheet="1" objects="1" scenarios="1" selectLockedCells="1"/>
  <mergeCells count="2">
    <mergeCell ref="B4:H5"/>
    <mergeCell ref="B6: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4:Q26"/>
  <sheetViews>
    <sheetView showGridLines="0" zoomScale="90" zoomScaleNormal="90" workbookViewId="0" topLeftCell="A1">
      <selection activeCell="C8" sqref="C8"/>
    </sheetView>
  </sheetViews>
  <sheetFormatPr defaultColWidth="0" defaultRowHeight="0" customHeight="1" zeroHeight="1"/>
  <cols>
    <col min="1" max="2" width="8.8515625" style="20" customWidth="1"/>
    <col min="3" max="3" width="26.7109375" style="20" customWidth="1"/>
    <col min="4" max="18" width="8.8515625" style="20" customWidth="1"/>
    <col min="19" max="16384" width="8.8515625" style="20" hidden="1" customWidth="1"/>
  </cols>
  <sheetData>
    <row r="1" ht="14.45" customHeight="1"/>
    <row r="2" ht="14.45" customHeight="1"/>
    <row r="3" ht="14.45" customHeight="1"/>
    <row r="4" spans="2:17" ht="14.45" customHeight="1">
      <c r="B4" s="86" t="s">
        <v>42</v>
      </c>
      <c r="C4" s="86"/>
      <c r="N4" s="95" t="s">
        <v>26</v>
      </c>
      <c r="O4" s="95"/>
      <c r="P4" s="95"/>
      <c r="Q4" s="95"/>
    </row>
    <row r="5" spans="2:17" ht="14.45" customHeight="1">
      <c r="B5" s="86"/>
      <c r="C5" s="86"/>
      <c r="N5" s="95"/>
      <c r="O5" s="95"/>
      <c r="P5" s="95"/>
      <c r="Q5" s="95"/>
    </row>
    <row r="6" ht="14.45" customHeight="1"/>
    <row r="7" ht="14.45" customHeight="1">
      <c r="B7" s="21" t="s">
        <v>20</v>
      </c>
    </row>
    <row r="8" spans="3:13" ht="14.45" customHeight="1">
      <c r="C8" s="81">
        <v>100000000000</v>
      </c>
      <c r="F8" s="23" t="s">
        <v>16</v>
      </c>
      <c r="G8" s="91"/>
      <c r="H8" s="92"/>
      <c r="I8" s="92"/>
      <c r="J8" s="92"/>
      <c r="K8" s="92"/>
      <c r="L8" s="92"/>
      <c r="M8" s="93"/>
    </row>
    <row r="9" spans="3:13" ht="14.45" customHeight="1">
      <c r="C9" s="24" t="b">
        <f>C8&gt;0</f>
        <v>1</v>
      </c>
      <c r="F9" s="23" t="s">
        <v>19</v>
      </c>
      <c r="G9" s="91"/>
      <c r="H9" s="92"/>
      <c r="I9" s="92"/>
      <c r="J9" s="92"/>
      <c r="K9" s="92"/>
      <c r="L9" s="92"/>
      <c r="M9" s="93"/>
    </row>
    <row r="10" ht="14.45" customHeight="1">
      <c r="B10" s="21" t="s">
        <v>21</v>
      </c>
    </row>
    <row r="11" spans="3:13" ht="14.45" customHeight="1">
      <c r="C11" s="81">
        <v>10000000000</v>
      </c>
      <c r="F11" s="23" t="s">
        <v>16</v>
      </c>
      <c r="G11" s="91"/>
      <c r="H11" s="92"/>
      <c r="I11" s="92"/>
      <c r="J11" s="92"/>
      <c r="K11" s="92"/>
      <c r="L11" s="92"/>
      <c r="M11" s="93"/>
    </row>
    <row r="12" spans="3:13" ht="14.45" customHeight="1">
      <c r="C12" s="24" t="b">
        <f>C11&gt;0</f>
        <v>1</v>
      </c>
      <c r="F12" s="23" t="s">
        <v>19</v>
      </c>
      <c r="G12" s="91"/>
      <c r="H12" s="92"/>
      <c r="I12" s="92"/>
      <c r="J12" s="92"/>
      <c r="K12" s="92"/>
      <c r="L12" s="92"/>
      <c r="M12" s="93"/>
    </row>
    <row r="13" ht="14.45" customHeight="1">
      <c r="B13" s="21" t="s">
        <v>22</v>
      </c>
    </row>
    <row r="14" spans="3:13" ht="14.45" customHeight="1">
      <c r="C14" s="82">
        <v>0.1</v>
      </c>
      <c r="F14" s="23" t="s">
        <v>16</v>
      </c>
      <c r="G14" s="91"/>
      <c r="H14" s="92"/>
      <c r="I14" s="92"/>
      <c r="J14" s="92"/>
      <c r="K14" s="92"/>
      <c r="L14" s="92"/>
      <c r="M14" s="93"/>
    </row>
    <row r="15" spans="3:13" ht="14.45" customHeight="1">
      <c r="C15" s="24" t="b">
        <f>C14&gt;0</f>
        <v>1</v>
      </c>
      <c r="F15" s="23" t="s">
        <v>19</v>
      </c>
      <c r="G15" s="91"/>
      <c r="H15" s="92"/>
      <c r="I15" s="92"/>
      <c r="J15" s="92"/>
      <c r="K15" s="92"/>
      <c r="L15" s="92"/>
      <c r="M15" s="93"/>
    </row>
    <row r="16" ht="14.45" customHeight="1">
      <c r="B16" s="21" t="s">
        <v>24</v>
      </c>
    </row>
    <row r="17" spans="3:13" ht="14.45" customHeight="1">
      <c r="C17" s="81">
        <v>500</v>
      </c>
      <c r="F17" s="23" t="s">
        <v>16</v>
      </c>
      <c r="G17" s="91"/>
      <c r="H17" s="92"/>
      <c r="I17" s="92"/>
      <c r="J17" s="92"/>
      <c r="K17" s="92"/>
      <c r="L17" s="92"/>
      <c r="M17" s="93"/>
    </row>
    <row r="18" spans="3:13" ht="14.45" customHeight="1">
      <c r="C18" s="24" t="b">
        <f>C17&gt;0</f>
        <v>1</v>
      </c>
      <c r="F18" s="23" t="s">
        <v>19</v>
      </c>
      <c r="G18" s="91"/>
      <c r="H18" s="92"/>
      <c r="I18" s="92"/>
      <c r="J18" s="92"/>
      <c r="K18" s="92"/>
      <c r="L18" s="92"/>
      <c r="M18" s="93"/>
    </row>
    <row r="19" ht="14.45" customHeight="1">
      <c r="B19" s="21" t="s">
        <v>23</v>
      </c>
    </row>
    <row r="20" spans="3:13" ht="14.45" customHeight="1">
      <c r="C20" s="81">
        <v>40000000</v>
      </c>
      <c r="F20" s="23" t="s">
        <v>16</v>
      </c>
      <c r="G20" s="91"/>
      <c r="H20" s="92"/>
      <c r="I20" s="92"/>
      <c r="J20" s="92"/>
      <c r="K20" s="92"/>
      <c r="L20" s="92"/>
      <c r="M20" s="93"/>
    </row>
    <row r="21" spans="3:13" ht="14.45" customHeight="1">
      <c r="C21" s="24" t="b">
        <f>C20&gt;0</f>
        <v>1</v>
      </c>
      <c r="F21" s="23" t="s">
        <v>19</v>
      </c>
      <c r="G21" s="91"/>
      <c r="H21" s="92"/>
      <c r="I21" s="92"/>
      <c r="J21" s="92"/>
      <c r="K21" s="92"/>
      <c r="L21" s="92"/>
      <c r="M21" s="93"/>
    </row>
    <row r="22" ht="14.45" customHeight="1"/>
    <row r="23" spans="2:9" ht="14.45" customHeight="1">
      <c r="B23" s="94" t="s">
        <v>25</v>
      </c>
      <c r="C23" s="94"/>
      <c r="D23" s="94"/>
      <c r="E23" s="94"/>
      <c r="F23" s="94"/>
      <c r="G23" s="94"/>
      <c r="H23" s="94"/>
      <c r="I23" s="94"/>
    </row>
    <row r="24" spans="2:9" ht="14.45" customHeight="1">
      <c r="B24" s="94"/>
      <c r="C24" s="94"/>
      <c r="D24" s="94"/>
      <c r="E24" s="94"/>
      <c r="F24" s="94"/>
      <c r="G24" s="94"/>
      <c r="H24" s="94"/>
      <c r="I24" s="94"/>
    </row>
    <row r="25" spans="2:9" ht="14.45" customHeight="1">
      <c r="B25" s="94"/>
      <c r="C25" s="94"/>
      <c r="D25" s="94"/>
      <c r="E25" s="94"/>
      <c r="F25" s="94"/>
      <c r="G25" s="94"/>
      <c r="H25" s="94"/>
      <c r="I25" s="94"/>
    </row>
    <row r="26" spans="2:9" ht="14.45" customHeight="1">
      <c r="B26" s="94"/>
      <c r="C26" s="94"/>
      <c r="D26" s="94"/>
      <c r="E26" s="94"/>
      <c r="F26" s="94"/>
      <c r="G26" s="94"/>
      <c r="H26" s="94"/>
      <c r="I26" s="94"/>
    </row>
  </sheetData>
  <sheetProtection algorithmName="SHA-512" hashValue="2wnVl+yGWWoP5kGhNzBhIkWW0VVp1ljqJ0VeEsrOEsrj1vMQ2Q9GjyN+UhqTgpCQ1fpxmYse5nSn6ZkUPX1JhQ==" saltValue="ILks8xW9Q1dSwp+oS66+ow==" spinCount="100000" sheet="1" objects="1" scenarios="1" selectLockedCells="1"/>
  <mergeCells count="13">
    <mergeCell ref="G20:M20"/>
    <mergeCell ref="G21:M21"/>
    <mergeCell ref="B23:I26"/>
    <mergeCell ref="N4:Q5"/>
    <mergeCell ref="B4:C5"/>
    <mergeCell ref="G8:M8"/>
    <mergeCell ref="G9:M9"/>
    <mergeCell ref="G11:M11"/>
    <mergeCell ref="G12:M12"/>
    <mergeCell ref="G14:M14"/>
    <mergeCell ref="G15:M15"/>
    <mergeCell ref="G17:M17"/>
    <mergeCell ref="G18:M18"/>
  </mergeCells>
  <hyperlinks>
    <hyperlink ref="N4" location="Menu!A1" display="Go to Main Menu"/>
    <hyperlink ref="N4:Q5" location="'Main Menu'!A1" display="Go to Main Menu"/>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T28"/>
  <sheetViews>
    <sheetView showGridLines="0" workbookViewId="0" topLeftCell="A4">
      <selection activeCell="B6" sqref="B6:F7"/>
    </sheetView>
  </sheetViews>
  <sheetFormatPr defaultColWidth="0" defaultRowHeight="15" zeroHeight="1"/>
  <cols>
    <col min="1" max="3" width="8.8515625" style="26" customWidth="1"/>
    <col min="4" max="4" width="11.140625" style="26" customWidth="1"/>
    <col min="5" max="5" width="26.7109375" style="26" customWidth="1"/>
    <col min="6" max="6" width="8.8515625" style="27" customWidth="1"/>
    <col min="7" max="7" width="95.7109375" style="31" customWidth="1"/>
    <col min="8" max="8" width="9.7109375" style="31" customWidth="1"/>
    <col min="9" max="9" width="8.8515625" style="29" customWidth="1"/>
    <col min="10" max="21" width="0" style="29" hidden="1" customWidth="1"/>
    <col min="22" max="28" width="0" style="26" hidden="1" customWidth="1"/>
    <col min="29" max="16384" width="8.8515625" style="26" hidden="1" customWidth="1"/>
  </cols>
  <sheetData>
    <row r="1" ht="14.45" customHeight="1"/>
    <row r="2" ht="14.45" customHeight="1"/>
    <row r="3" ht="14.45" customHeight="1"/>
    <row r="4" spans="2:4" ht="14.45" customHeight="1">
      <c r="B4" s="86" t="s">
        <v>46</v>
      </c>
      <c r="C4" s="86"/>
      <c r="D4" s="86"/>
    </row>
    <row r="5" spans="2:4" ht="14.45" customHeight="1">
      <c r="B5" s="86"/>
      <c r="C5" s="86"/>
      <c r="D5" s="86"/>
    </row>
    <row r="6" spans="2:8" ht="14.45" customHeight="1">
      <c r="B6" s="96" t="s">
        <v>161</v>
      </c>
      <c r="C6" s="96"/>
      <c r="D6" s="96"/>
      <c r="E6" s="96"/>
      <c r="F6" s="96"/>
      <c r="G6" s="97" t="s">
        <v>45</v>
      </c>
      <c r="H6" s="76"/>
    </row>
    <row r="7" spans="2:8" ht="14.45" customHeight="1">
      <c r="B7" s="96"/>
      <c r="C7" s="96"/>
      <c r="D7" s="96"/>
      <c r="E7" s="96"/>
      <c r="F7" s="96"/>
      <c r="G7" s="97"/>
      <c r="H7" s="76"/>
    </row>
    <row r="8" spans="2:19" ht="37.9" customHeight="1">
      <c r="B8" s="100" t="s">
        <v>29</v>
      </c>
      <c r="C8" s="98" t="s">
        <v>95</v>
      </c>
      <c r="D8" s="98"/>
      <c r="E8" s="98"/>
      <c r="F8" s="36" t="s">
        <v>27</v>
      </c>
      <c r="G8" s="32" t="s">
        <v>35</v>
      </c>
      <c r="H8" s="83" t="s">
        <v>139</v>
      </c>
      <c r="I8" s="28"/>
      <c r="J8" s="28"/>
      <c r="K8" s="28"/>
      <c r="L8" s="28"/>
      <c r="M8" s="28"/>
      <c r="N8" s="28"/>
      <c r="O8" s="28"/>
      <c r="P8" s="28"/>
      <c r="Q8" s="28"/>
      <c r="R8" s="28"/>
      <c r="S8" s="28"/>
    </row>
    <row r="9" spans="2:19" ht="37.9" customHeight="1">
      <c r="B9" s="101"/>
      <c r="C9" s="98" t="s">
        <v>130</v>
      </c>
      <c r="D9" s="98"/>
      <c r="E9" s="32" t="s">
        <v>97</v>
      </c>
      <c r="F9" s="36" t="s">
        <v>27</v>
      </c>
      <c r="G9" s="32" t="s">
        <v>0</v>
      </c>
      <c r="H9" s="83" t="s">
        <v>139</v>
      </c>
      <c r="I9" s="28"/>
      <c r="J9" s="28"/>
      <c r="K9" s="28"/>
      <c r="L9" s="28"/>
      <c r="M9" s="28"/>
      <c r="N9" s="28"/>
      <c r="O9" s="28"/>
      <c r="P9" s="28"/>
      <c r="Q9" s="28"/>
      <c r="R9" s="28"/>
      <c r="S9" s="28"/>
    </row>
    <row r="10" spans="2:19" ht="60">
      <c r="B10" s="101"/>
      <c r="C10" s="98"/>
      <c r="D10" s="98"/>
      <c r="E10" s="98" t="s">
        <v>30</v>
      </c>
      <c r="F10" s="105" t="s">
        <v>27</v>
      </c>
      <c r="G10" s="32" t="s">
        <v>1</v>
      </c>
      <c r="H10" s="83" t="s">
        <v>139</v>
      </c>
      <c r="I10" s="28"/>
      <c r="J10" s="28"/>
      <c r="K10" s="28"/>
      <c r="L10" s="28"/>
      <c r="M10" s="28"/>
      <c r="N10" s="28"/>
      <c r="O10" s="28"/>
      <c r="P10" s="28"/>
      <c r="Q10" s="28"/>
      <c r="R10" s="28"/>
      <c r="S10" s="28"/>
    </row>
    <row r="11" spans="2:19" ht="37.9" customHeight="1">
      <c r="B11" s="101"/>
      <c r="C11" s="98"/>
      <c r="D11" s="98"/>
      <c r="E11" s="98"/>
      <c r="F11" s="105"/>
      <c r="G11" s="33" t="s">
        <v>43</v>
      </c>
      <c r="H11" s="83" t="s">
        <v>139</v>
      </c>
      <c r="I11" s="30"/>
      <c r="J11" s="30"/>
      <c r="K11" s="30"/>
      <c r="L11" s="30"/>
      <c r="M11" s="30"/>
      <c r="N11" s="30"/>
      <c r="O11" s="30"/>
      <c r="P11" s="30"/>
      <c r="Q11" s="30"/>
      <c r="R11" s="30"/>
      <c r="S11" s="30"/>
    </row>
    <row r="12" spans="2:19" ht="49.9" customHeight="1">
      <c r="B12" s="101"/>
      <c r="C12" s="98"/>
      <c r="D12" s="98"/>
      <c r="E12" s="98"/>
      <c r="F12" s="105"/>
      <c r="G12" s="32" t="s">
        <v>17</v>
      </c>
      <c r="H12" s="83" t="s">
        <v>139</v>
      </c>
      <c r="I12" s="28"/>
      <c r="J12" s="28"/>
      <c r="K12" s="28"/>
      <c r="L12" s="28"/>
      <c r="M12" s="28"/>
      <c r="N12" s="28"/>
      <c r="O12" s="28"/>
      <c r="P12" s="28"/>
      <c r="Q12" s="28"/>
      <c r="R12" s="28"/>
      <c r="S12" s="28"/>
    </row>
    <row r="13" spans="2:19" ht="37.9" customHeight="1">
      <c r="B13" s="101"/>
      <c r="C13" s="98" t="s">
        <v>132</v>
      </c>
      <c r="D13" s="98"/>
      <c r="E13" s="98"/>
      <c r="F13" s="36" t="s">
        <v>27</v>
      </c>
      <c r="G13" s="32" t="s">
        <v>18</v>
      </c>
      <c r="H13" s="83" t="s">
        <v>139</v>
      </c>
      <c r="I13" s="28"/>
      <c r="J13" s="28"/>
      <c r="K13" s="28"/>
      <c r="L13" s="28"/>
      <c r="M13" s="28"/>
      <c r="N13" s="28"/>
      <c r="O13" s="28"/>
      <c r="P13" s="28"/>
      <c r="Q13" s="28"/>
      <c r="R13" s="28"/>
      <c r="S13" s="28"/>
    </row>
    <row r="14" spans="2:19" ht="37.9" customHeight="1">
      <c r="B14" s="101" t="s">
        <v>29</v>
      </c>
      <c r="C14" s="98" t="s">
        <v>112</v>
      </c>
      <c r="D14" s="98"/>
      <c r="E14" s="32" t="s">
        <v>31</v>
      </c>
      <c r="F14" s="36" t="s">
        <v>27</v>
      </c>
      <c r="G14" s="32" t="s">
        <v>34</v>
      </c>
      <c r="H14" s="83" t="s">
        <v>139</v>
      </c>
      <c r="I14" s="28"/>
      <c r="J14" s="28"/>
      <c r="K14" s="28"/>
      <c r="L14" s="28"/>
      <c r="M14" s="28"/>
      <c r="N14" s="28"/>
      <c r="O14" s="28"/>
      <c r="P14" s="28"/>
      <c r="Q14" s="28"/>
      <c r="R14" s="28"/>
      <c r="S14" s="28"/>
    </row>
    <row r="15" spans="2:19" ht="37.9" customHeight="1">
      <c r="B15" s="101"/>
      <c r="C15" s="98"/>
      <c r="D15" s="98"/>
      <c r="E15" s="32" t="s">
        <v>99</v>
      </c>
      <c r="F15" s="36" t="s">
        <v>27</v>
      </c>
      <c r="G15" s="32" t="s">
        <v>10</v>
      </c>
      <c r="H15" s="83" t="s">
        <v>139</v>
      </c>
      <c r="I15" s="28"/>
      <c r="J15" s="28"/>
      <c r="K15" s="28"/>
      <c r="L15" s="28"/>
      <c r="M15" s="28"/>
      <c r="N15" s="28"/>
      <c r="O15" s="28"/>
      <c r="P15" s="28"/>
      <c r="Q15" s="28"/>
      <c r="R15" s="28"/>
      <c r="S15" s="28"/>
    </row>
    <row r="16" spans="2:19" ht="37.9" customHeight="1">
      <c r="B16" s="101"/>
      <c r="C16" s="98" t="s">
        <v>101</v>
      </c>
      <c r="D16" s="98"/>
      <c r="E16" s="32" t="s">
        <v>103</v>
      </c>
      <c r="F16" s="36" t="s">
        <v>27</v>
      </c>
      <c r="G16" s="32" t="s">
        <v>40</v>
      </c>
      <c r="H16" s="83" t="s">
        <v>139</v>
      </c>
      <c r="I16" s="28"/>
      <c r="J16" s="28"/>
      <c r="K16" s="28"/>
      <c r="L16" s="28"/>
      <c r="M16" s="28"/>
      <c r="N16" s="28"/>
      <c r="O16" s="28"/>
      <c r="P16" s="28"/>
      <c r="Q16" s="28"/>
      <c r="R16" s="28"/>
      <c r="S16" s="28"/>
    </row>
    <row r="17" spans="2:19" ht="74.45" customHeight="1">
      <c r="B17" s="101"/>
      <c r="C17" s="98"/>
      <c r="D17" s="98"/>
      <c r="E17" s="32" t="s">
        <v>105</v>
      </c>
      <c r="F17" s="36" t="s">
        <v>27</v>
      </c>
      <c r="G17" s="32" t="s">
        <v>6</v>
      </c>
      <c r="H17" s="83" t="s">
        <v>139</v>
      </c>
      <c r="I17" s="28"/>
      <c r="J17" s="28"/>
      <c r="K17" s="28"/>
      <c r="L17" s="28"/>
      <c r="M17" s="28"/>
      <c r="N17" s="28"/>
      <c r="O17" s="28"/>
      <c r="P17" s="28"/>
      <c r="Q17" s="28"/>
      <c r="R17" s="28"/>
      <c r="S17" s="28"/>
    </row>
    <row r="18" spans="2:19" ht="37.9" customHeight="1">
      <c r="B18" s="101"/>
      <c r="C18" s="98" t="s">
        <v>109</v>
      </c>
      <c r="D18" s="98"/>
      <c r="E18" s="98" t="s">
        <v>107</v>
      </c>
      <c r="F18" s="107" t="s">
        <v>27</v>
      </c>
      <c r="G18" s="32" t="s">
        <v>8</v>
      </c>
      <c r="H18" s="83" t="s">
        <v>139</v>
      </c>
      <c r="I18" s="28"/>
      <c r="J18" s="28"/>
      <c r="K18" s="28"/>
      <c r="L18" s="28"/>
      <c r="M18" s="28"/>
      <c r="N18" s="28"/>
      <c r="O18" s="28"/>
      <c r="P18" s="28"/>
      <c r="Q18" s="28"/>
      <c r="R18" s="28"/>
      <c r="S18" s="28"/>
    </row>
    <row r="19" spans="2:19" ht="64.15" customHeight="1" thickBot="1">
      <c r="B19" s="102"/>
      <c r="C19" s="99"/>
      <c r="D19" s="99"/>
      <c r="E19" s="99"/>
      <c r="F19" s="108"/>
      <c r="G19" s="34" t="s">
        <v>44</v>
      </c>
      <c r="H19" s="84" t="s">
        <v>139</v>
      </c>
      <c r="I19" s="28"/>
      <c r="J19" s="28"/>
      <c r="K19" s="28"/>
      <c r="L19" s="28"/>
      <c r="M19" s="28"/>
      <c r="N19" s="28"/>
      <c r="O19" s="28"/>
      <c r="P19" s="28"/>
      <c r="Q19" s="28"/>
      <c r="R19" s="28"/>
      <c r="S19" s="28"/>
    </row>
    <row r="20" spans="2:19" ht="37.9" customHeight="1">
      <c r="B20" s="104" t="s">
        <v>111</v>
      </c>
      <c r="C20" s="103" t="s">
        <v>114</v>
      </c>
      <c r="D20" s="103"/>
      <c r="E20" s="103"/>
      <c r="F20" s="37" t="s">
        <v>27</v>
      </c>
      <c r="G20" s="35" t="s">
        <v>2</v>
      </c>
      <c r="H20" s="85" t="s">
        <v>139</v>
      </c>
      <c r="I20" s="28"/>
      <c r="J20" s="28"/>
      <c r="K20" s="28"/>
      <c r="L20" s="28"/>
      <c r="M20" s="28"/>
      <c r="N20" s="28"/>
      <c r="O20" s="28"/>
      <c r="P20" s="28"/>
      <c r="Q20" s="28"/>
      <c r="R20" s="28"/>
      <c r="S20" s="28"/>
    </row>
    <row r="21" spans="2:19" ht="37.9" customHeight="1">
      <c r="B21" s="101"/>
      <c r="C21" s="98" t="s">
        <v>116</v>
      </c>
      <c r="D21" s="98"/>
      <c r="E21" s="32" t="s">
        <v>32</v>
      </c>
      <c r="F21" s="36" t="s">
        <v>27</v>
      </c>
      <c r="G21" s="32" t="s">
        <v>7</v>
      </c>
      <c r="H21" s="83" t="s">
        <v>139</v>
      </c>
      <c r="I21" s="28"/>
      <c r="J21" s="28"/>
      <c r="K21" s="28"/>
      <c r="L21" s="28"/>
      <c r="M21" s="28"/>
      <c r="N21" s="28"/>
      <c r="O21" s="28"/>
      <c r="P21" s="28"/>
      <c r="Q21" s="28"/>
      <c r="R21" s="28"/>
      <c r="S21" s="28"/>
    </row>
    <row r="22" spans="2:19" ht="37.9" customHeight="1">
      <c r="B22" s="101"/>
      <c r="C22" s="98"/>
      <c r="D22" s="98"/>
      <c r="E22" s="32" t="s">
        <v>33</v>
      </c>
      <c r="F22" s="36" t="s">
        <v>27</v>
      </c>
      <c r="G22" s="32" t="s">
        <v>9</v>
      </c>
      <c r="H22" s="83" t="s">
        <v>139</v>
      </c>
      <c r="I22" s="28"/>
      <c r="J22" s="28"/>
      <c r="K22" s="28"/>
      <c r="L22" s="28"/>
      <c r="M22" s="28"/>
      <c r="N22" s="28"/>
      <c r="O22" s="28"/>
      <c r="P22" s="28"/>
      <c r="Q22" s="28"/>
      <c r="R22" s="28"/>
      <c r="S22" s="28"/>
    </row>
    <row r="23" spans="2:19" ht="37.9" customHeight="1">
      <c r="B23" s="101"/>
      <c r="C23" s="98"/>
      <c r="D23" s="98"/>
      <c r="E23" s="32" t="s">
        <v>117</v>
      </c>
      <c r="F23" s="36" t="s">
        <v>27</v>
      </c>
      <c r="G23" s="32" t="s">
        <v>12</v>
      </c>
      <c r="H23" s="83" t="s">
        <v>139</v>
      </c>
      <c r="I23" s="28"/>
      <c r="J23" s="28"/>
      <c r="K23" s="28"/>
      <c r="L23" s="28"/>
      <c r="M23" s="28"/>
      <c r="N23" s="28"/>
      <c r="O23" s="28"/>
      <c r="P23" s="28"/>
      <c r="Q23" s="28"/>
      <c r="R23" s="28"/>
      <c r="S23" s="28"/>
    </row>
    <row r="24" spans="2:19" ht="37.9" customHeight="1">
      <c r="B24" s="101" t="s">
        <v>111</v>
      </c>
      <c r="C24" s="98" t="s">
        <v>121</v>
      </c>
      <c r="D24" s="98"/>
      <c r="E24" s="32" t="s">
        <v>119</v>
      </c>
      <c r="F24" s="36" t="s">
        <v>27</v>
      </c>
      <c r="G24" s="32" t="s">
        <v>3</v>
      </c>
      <c r="H24" s="83" t="s">
        <v>139</v>
      </c>
      <c r="I24" s="28"/>
      <c r="J24" s="28"/>
      <c r="K24" s="28"/>
      <c r="L24" s="28"/>
      <c r="M24" s="28"/>
      <c r="N24" s="28"/>
      <c r="O24" s="28"/>
      <c r="P24" s="28"/>
      <c r="Q24" s="28"/>
      <c r="R24" s="28"/>
      <c r="S24" s="28"/>
    </row>
    <row r="25" spans="2:19" ht="37.9" customHeight="1">
      <c r="B25" s="101"/>
      <c r="C25" s="98"/>
      <c r="D25" s="98"/>
      <c r="E25" s="32" t="s">
        <v>122</v>
      </c>
      <c r="F25" s="36" t="s">
        <v>27</v>
      </c>
      <c r="G25" s="32" t="s">
        <v>4</v>
      </c>
      <c r="H25" s="83" t="s">
        <v>139</v>
      </c>
      <c r="I25" s="28"/>
      <c r="J25" s="28"/>
      <c r="K25" s="28"/>
      <c r="L25" s="28"/>
      <c r="M25" s="28"/>
      <c r="N25" s="28"/>
      <c r="O25" s="28"/>
      <c r="P25" s="28"/>
      <c r="Q25" s="28"/>
      <c r="R25" s="28"/>
      <c r="S25" s="28"/>
    </row>
    <row r="26" spans="2:20" ht="37.9" customHeight="1">
      <c r="B26" s="101"/>
      <c r="C26" s="98" t="s">
        <v>126</v>
      </c>
      <c r="D26" s="98"/>
      <c r="E26" s="98"/>
      <c r="F26" s="105" t="s">
        <v>27</v>
      </c>
      <c r="G26" s="32" t="s">
        <v>5</v>
      </c>
      <c r="H26" s="83" t="s">
        <v>139</v>
      </c>
      <c r="I26" s="28"/>
      <c r="J26" s="28"/>
      <c r="K26" s="28"/>
      <c r="L26" s="28"/>
      <c r="M26" s="28"/>
      <c r="N26" s="28"/>
      <c r="O26" s="28"/>
      <c r="P26" s="28"/>
      <c r="Q26" s="28"/>
      <c r="R26" s="28"/>
      <c r="S26" s="28"/>
      <c r="T26" s="22"/>
    </row>
    <row r="27" spans="2:19" ht="37.9" customHeight="1">
      <c r="B27" s="101"/>
      <c r="C27" s="98"/>
      <c r="D27" s="98"/>
      <c r="E27" s="98"/>
      <c r="F27" s="105"/>
      <c r="G27" s="32" t="s">
        <v>13</v>
      </c>
      <c r="H27" s="83" t="s">
        <v>139</v>
      </c>
      <c r="I27" s="28"/>
      <c r="J27" s="28"/>
      <c r="K27" s="28"/>
      <c r="L27" s="28"/>
      <c r="M27" s="28"/>
      <c r="N27" s="28"/>
      <c r="O27" s="28"/>
      <c r="P27" s="28"/>
      <c r="Q27" s="28"/>
      <c r="R27" s="28"/>
      <c r="S27" s="28"/>
    </row>
    <row r="28" spans="2:19" ht="37.9" customHeight="1" thickBot="1">
      <c r="B28" s="102"/>
      <c r="C28" s="99"/>
      <c r="D28" s="99"/>
      <c r="E28" s="99"/>
      <c r="F28" s="106"/>
      <c r="G28" s="34" t="s">
        <v>11</v>
      </c>
      <c r="H28" s="84" t="s">
        <v>139</v>
      </c>
      <c r="I28" s="28"/>
      <c r="J28" s="28"/>
      <c r="K28" s="28"/>
      <c r="L28" s="28"/>
      <c r="M28" s="28"/>
      <c r="N28" s="28"/>
      <c r="O28" s="28"/>
      <c r="P28" s="28"/>
      <c r="Q28" s="28"/>
      <c r="R28" s="28"/>
      <c r="S28" s="28"/>
    </row>
    <row r="29" ht="27" customHeight="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row r="51" ht="15"/>
    <row r="52" ht="15"/>
    <row r="53" ht="15"/>
    <row r="54" ht="15"/>
  </sheetData>
  <sheetProtection algorithmName="SHA-512" hashValue="g5xt9oN/M3LKKEijGIUrlyrsFU6Qg7/0FJxpSDUE879f69mdjmKJxEuDQcnxLXLXUwkQwYflcIpd19Ub9RgIqA==" saltValue="hEcWnlK+pNm50eQpbpFWCg==" spinCount="100000" sheet="1" objects="1" scenarios="1"/>
  <mergeCells count="22">
    <mergeCell ref="B24:B28"/>
    <mergeCell ref="F26:F28"/>
    <mergeCell ref="F10:F12"/>
    <mergeCell ref="F18:F19"/>
    <mergeCell ref="C24:D25"/>
    <mergeCell ref="C26:E28"/>
    <mergeCell ref="B6:F7"/>
    <mergeCell ref="G6:G7"/>
    <mergeCell ref="B4:D5"/>
    <mergeCell ref="C21:D23"/>
    <mergeCell ref="C8:E8"/>
    <mergeCell ref="E10:E12"/>
    <mergeCell ref="C9:D12"/>
    <mergeCell ref="C13:E13"/>
    <mergeCell ref="E18:E19"/>
    <mergeCell ref="C16:D17"/>
    <mergeCell ref="C14:D15"/>
    <mergeCell ref="C18:D19"/>
    <mergeCell ref="B8:B13"/>
    <mergeCell ref="B14:B19"/>
    <mergeCell ref="C20:E20"/>
    <mergeCell ref="B20:B23"/>
  </mergeCells>
  <hyperlinks>
    <hyperlink ref="F9" location="'1.2.1'!A1" display="Go to"/>
    <hyperlink ref="F10:F12" location="'1.2.2'!A1" display="Go to"/>
    <hyperlink ref="F20" location="'2.1'!A1" display="Go to"/>
    <hyperlink ref="F14" location="'1.4.1'!A1" display="Go to"/>
    <hyperlink ref="F15" location="'1.4.2'!A1" display="Go to"/>
    <hyperlink ref="F21" location="'2.2.1'!A1" display="Go to"/>
    <hyperlink ref="F22" location="'2.2.2'!A1" display="Go to"/>
    <hyperlink ref="F23" location="'2.2.3'!A1" display="Go to"/>
    <hyperlink ref="F24" location="'2.3.1'!A1" display="Go to"/>
    <hyperlink ref="F25" location="'2.3.2'!A1" display="Go to"/>
    <hyperlink ref="F8" location="'1.1'!A1" display="Go to"/>
    <hyperlink ref="F13" location="'1.3'!A1" display="Go to"/>
    <hyperlink ref="F16" location="'1.5.1'!A1" display="Go to"/>
    <hyperlink ref="F26:F28" location="'2.4'!A1" display="Go to"/>
    <hyperlink ref="F17" location="'1.5.2'!A1" display="Go to"/>
    <hyperlink ref="F18:F19" location="'1.6.1'!A1" display="Go to"/>
    <hyperlink ref="H8" r:id="rId1" display="https://www.aseanbriefing.com/news/indonesia-unveils-stimulus-package-to-combat-coronavirus-impact/"/>
    <hyperlink ref="H9" r:id="rId2" display="https://www.trtworld.com/turkey/turkey-launches-15-4b-aid-package-to-fight-and-weather-impact-of-covid-19-34682"/>
    <hyperlink ref="H10" r:id="rId3" display="https://www.infobae.com/economia/2020/03/19/la-anses-informo-las-fechas-de-pago-del-bono-extraordinario-para-beneficiarios-de-la-asignacion-universal-por-hijo-y-por-embarazo/"/>
    <hyperlink ref="H11" r:id="rId4" display="https://www.colombia.com/actualidad/nacionales/ivan-duque-anuncia-medidas-economicas-a-causa-del-covid-19-264409"/>
    <hyperlink ref="H12" r:id="rId5" display="https://www.looptt.com/content/covid-19-tax-refunds-salary-relief-grant-soften-economic-fallout"/>
    <hyperlink ref="H13" r:id="rId6" display="https://www.thelocal.se/20200311/sweden-changes-sick-pay-rules-to-help-fight-coronavirus"/>
    <hyperlink ref="H14" r:id="rId7" display="https://westernweekender.com.au/2020/03/government-announces-new-stimulus-measures-as-coronavirus-impact-escalates/"/>
    <hyperlink ref="H15" r:id="rId8" display="https://www.moh.gov.bh/COVID19/Details/3982"/>
    <hyperlink ref="H16" r:id="rId9" display="https://www.theolivepress.es/spain-news/2020/03/17/spains-e200-billion-plan-to-aid-autonomos-employers-and-laid-off-workers-through-the-coronavirus-crisis/"/>
    <hyperlink ref="H17" r:id="rId10" display="https://www.jdsupra.com/legalnews/employment-alert-covid-19-netherlands-39563/"/>
    <hyperlink ref="H18" r:id="rId11" display="https://www.gov.uk/government/publications/coronavirus-bill-what-it-will-do/what-the-coronavirus-bill-will-do"/>
    <hyperlink ref="H19" r:id="rId12" display="https://globalnews.ca/news/6701363/coronavirus-ei-covid-19-emergency-benefit/"/>
    <hyperlink ref="H20" r:id="rId13" display="https://www.msn.com/zh-tw/news/world/%E6%AD%A6%E6%BC%A2%E8%82%BA%E7%82%8E%E7%96%AB%E6%83%85%E5%9A%B4%E9%87%8D%EF%BC%8C%E9%A6%99%E6%B8%AF%E8%A6%81%E7%99%BC%E4%B8%80%E8%90%AC%E6%B8%AF%E5%B9%A3%E3%80%8C%E9%98%B2%E7%96%AB%E7%B4%85%E5%8C%85%E3%80%8D%EF%BC%81%E6%B8%AF%E5%BA%9C%E5%8F%AF%E5%B8%B6%E5%8B%95%E6%9C%AC%E5%9C%B0%E6%B6%88%E8%B2%BB%E3%80%81%E7%B4%93%E7%B7%A9%E5%B8%82%E6%B0%91%E5%A3%93%E5%8A%9B/ar-BB10oXae"/>
    <hyperlink ref="H21" r:id="rId14" display="https://www.theolivepress.es/spain-news/2020/03/17/spains-e200-billion-plan-to-aid-autonomos-employers-and-laid-off-workers-through-the-coronavirus-crisis/"/>
    <hyperlink ref="H22" r:id="rId15" display="https://www.gov.am/ru/news/item/9690/"/>
    <hyperlink ref="H23" r:id="rId16" display="https://www.gmanetwork.com/news/news/nation/731130/key-points-of-measure-granting-additional-powers-to-duterte-to-address-covid-19/story/"/>
    <hyperlink ref="H24" r:id="rId17" display="http://english.moef.go.kr/pc/selectTbPressCenterDtl.do?boardCd=N0001&amp;seq=4852"/>
    <hyperlink ref="H25" r:id="rId18" display="https://www.portugal.gov.pt/pt/gc22/comunicacao/noticia?i=governo-toma-medidas-extraordinarias-para-responder-a-epidemia-de-covid-19"/>
    <hyperlink ref="H26" r:id="rId19" display="https://www.euractiv.com/section/coronavirus/news/danish-corona-hit-firms-get-state-aid-to-pay-75-of-salaries/"/>
    <hyperlink ref="H27" r:id="rId20" display="https://seenews.com/news/bulgarian-pm-pledges-23-bln-euro-to-support-businesses-jobs-through-coronavirus-692298"/>
    <hyperlink ref="H28" r:id="rId21" display="https://westernweekender.com.au/2020/03/government-announces-new-stimulus-measures-as-coronavirus-impact-escalates/"/>
  </hyperlinks>
  <printOptions/>
  <pageMargins left="0.7" right="0.7" top="0.75" bottom="0.75" header="0.3" footer="0.3"/>
  <pageSetup horizontalDpi="600" verticalDpi="600" orientation="portrait" paperSize="9" r:id="rId23"/>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4:K22"/>
  <sheetViews>
    <sheetView showGridLines="0" zoomScale="90" zoomScaleNormal="90" workbookViewId="0" topLeftCell="A1">
      <selection activeCell="C10" sqref="C10"/>
    </sheetView>
  </sheetViews>
  <sheetFormatPr defaultColWidth="0" defaultRowHeight="15"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96</v>
      </c>
      <c r="C4" s="109"/>
      <c r="D4" s="109"/>
      <c r="E4" s="109"/>
      <c r="F4" s="109"/>
      <c r="G4" s="109"/>
      <c r="H4" s="109"/>
    </row>
    <row r="5" spans="2:11" ht="14.45" customHeight="1">
      <c r="B5" s="109"/>
      <c r="C5" s="109"/>
      <c r="D5" s="109"/>
      <c r="E5" s="109"/>
      <c r="F5" s="109"/>
      <c r="G5" s="109"/>
      <c r="H5" s="109"/>
      <c r="I5" s="65"/>
      <c r="J5" s="65"/>
      <c r="K5" s="65"/>
    </row>
    <row r="6" spans="2:8" ht="14.45" customHeight="1" hidden="1">
      <c r="B6" s="109" t="s">
        <v>96</v>
      </c>
      <c r="C6" s="109"/>
      <c r="D6" s="109"/>
      <c r="E6" s="109"/>
      <c r="F6" s="109"/>
      <c r="G6" s="109"/>
      <c r="H6" s="109"/>
    </row>
    <row r="7" spans="2:11" ht="14.45" customHeight="1" hidden="1">
      <c r="B7" s="109"/>
      <c r="C7" s="109"/>
      <c r="D7" s="109"/>
      <c r="E7" s="109"/>
      <c r="F7" s="109"/>
      <c r="G7" s="109"/>
      <c r="H7" s="109"/>
      <c r="I7" s="65"/>
      <c r="J7" s="65"/>
      <c r="K7" s="65"/>
    </row>
    <row r="8" spans="2:3" ht="14.45" customHeight="1">
      <c r="B8" s="48"/>
      <c r="C8" s="46" t="s">
        <v>93</v>
      </c>
    </row>
    <row r="9" spans="6:10" ht="14.45" customHeight="1">
      <c r="F9" s="47"/>
      <c r="G9" s="47"/>
      <c r="H9" s="47"/>
      <c r="J9" s="38"/>
    </row>
    <row r="10" spans="2:10" ht="14.45" customHeight="1">
      <c r="B10" s="66" t="s">
        <v>47</v>
      </c>
      <c r="C10" s="40">
        <v>100</v>
      </c>
      <c r="D10" s="50" t="s">
        <v>14</v>
      </c>
      <c r="E10" s="50"/>
      <c r="F10" s="41"/>
      <c r="G10" s="41"/>
      <c r="H10" s="41"/>
      <c r="J10" s="38"/>
    </row>
    <row r="11" spans="2:10" ht="14.45" customHeight="1">
      <c r="B11" s="66" t="s">
        <v>127</v>
      </c>
      <c r="C11" s="42">
        <v>1750000</v>
      </c>
      <c r="D11" s="50" t="s">
        <v>14</v>
      </c>
      <c r="E11" s="50"/>
      <c r="F11" s="38"/>
      <c r="G11" s="38"/>
      <c r="H11" s="38"/>
      <c r="J11" s="43"/>
    </row>
    <row r="12" spans="2:10" ht="14.45" customHeight="1">
      <c r="B12" s="66" t="s">
        <v>128</v>
      </c>
      <c r="C12" s="44">
        <v>8</v>
      </c>
      <c r="D12" s="50" t="s">
        <v>14</v>
      </c>
      <c r="E12" s="50"/>
      <c r="F12" s="45"/>
      <c r="G12" s="45"/>
      <c r="H12" s="45"/>
      <c r="J12" s="38"/>
    </row>
    <row r="13" ht="14.45" customHeight="1">
      <c r="B13" s="23"/>
    </row>
    <row r="14" spans="2:3" ht="14.45" customHeight="1">
      <c r="B14" s="23"/>
      <c r="C14" s="46" t="s">
        <v>58</v>
      </c>
    </row>
    <row r="15" ht="14.45" customHeight="1">
      <c r="B15" s="23"/>
    </row>
    <row r="16" spans="2:3" ht="14.45" customHeight="1">
      <c r="B16" s="39" t="s">
        <v>51</v>
      </c>
      <c r="C16" s="54">
        <f>IF(AND(C10&lt;&gt;"",C11&lt;&gt;""),C11*C10,"")</f>
        <v>175000000</v>
      </c>
    </row>
    <row r="17" spans="2:3" ht="14.45" customHeight="1">
      <c r="B17" s="39" t="s">
        <v>52</v>
      </c>
      <c r="C17" s="54">
        <f>IF(AND(C16&lt;&gt;"",C12&lt;&gt;""),C16*C12,"")</f>
        <v>1400000000</v>
      </c>
    </row>
    <row r="18" spans="2:3" ht="14.45" customHeight="1">
      <c r="B18" s="39" t="s">
        <v>53</v>
      </c>
      <c r="C18" s="52">
        <f>IF(AND(C17&lt;&gt;"",HayPIB),C17/GDP,"")</f>
        <v>0.014</v>
      </c>
    </row>
    <row r="19" spans="2:3" ht="14.45" customHeight="1">
      <c r="B19" s="39" t="s">
        <v>54</v>
      </c>
      <c r="C19" s="52">
        <f>IF(AND(C17&lt;&gt;"",HayGE),C17/GE,IF(AND(C18&lt;&gt;"",HayGEpc),C18/GEpc,""))</f>
        <v>0.14</v>
      </c>
    </row>
    <row r="20" spans="2:3" ht="14.45" customHeight="1">
      <c r="B20" s="39" t="s">
        <v>55</v>
      </c>
      <c r="C20" s="53">
        <f>IF(C17="","",C17/(C11))</f>
        <v>800</v>
      </c>
    </row>
    <row r="21" spans="2:3" ht="14.45" customHeight="1">
      <c r="B21" s="39" t="s">
        <v>56</v>
      </c>
      <c r="C21" s="53">
        <f>IF(AND(Haypl,C20&lt;&gt;""),C20/pl,"")</f>
        <v>1.6</v>
      </c>
    </row>
    <row r="22" spans="2:3" ht="14.45" customHeight="1">
      <c r="B22" s="39" t="s">
        <v>57</v>
      </c>
      <c r="C22" s="52">
        <f>IF(AND(HayPIB,Haypop,C20&lt;&gt;""),C20/(GDP/POP),"")</f>
        <v>0.32</v>
      </c>
    </row>
    <row r="23" ht="14.25"/>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sheetData>
  <sheetProtection algorithmName="SHA-512" hashValue="5v58NBGzIyWcjcKoFvA1tpEtf+CKzfsK6bAQuPBFKJyN08nxAA2xhlNw9ATcaSVjn2Lq3nIL74nPKbef9XxcfQ==" saltValue="sKHFHVGexZUBQ0d9iR6h2Q=="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4:K25"/>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131</v>
      </c>
      <c r="C4" s="109"/>
      <c r="D4" s="109"/>
      <c r="E4" s="109"/>
      <c r="F4" s="109"/>
      <c r="G4" s="109"/>
      <c r="H4" s="109"/>
    </row>
    <row r="5" spans="2:11" ht="14.45" customHeight="1">
      <c r="B5" s="109"/>
      <c r="C5" s="109"/>
      <c r="D5" s="109"/>
      <c r="E5" s="109"/>
      <c r="F5" s="109"/>
      <c r="G5" s="109"/>
      <c r="H5" s="109"/>
      <c r="I5" s="65"/>
      <c r="J5" s="65"/>
      <c r="K5" s="65"/>
    </row>
    <row r="6" spans="2:8" ht="14.45" customHeight="1">
      <c r="B6" s="110" t="s">
        <v>98</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48</v>
      </c>
      <c r="C10" s="8">
        <v>1500</v>
      </c>
      <c r="D10" s="60" t="s">
        <v>14</v>
      </c>
      <c r="E10" s="64"/>
      <c r="F10" s="41"/>
      <c r="G10" s="41"/>
      <c r="H10" s="41"/>
      <c r="J10" s="38"/>
    </row>
    <row r="11" spans="2:5" ht="14.45" customHeight="1">
      <c r="B11" s="66" t="s">
        <v>128</v>
      </c>
      <c r="C11" s="6">
        <v>8</v>
      </c>
      <c r="D11" s="60" t="s">
        <v>14</v>
      </c>
      <c r="E11" s="64"/>
    </row>
    <row r="12" spans="2:10" ht="14.45" customHeight="1">
      <c r="B12" s="66" t="s">
        <v>50</v>
      </c>
      <c r="C12" s="7">
        <v>1500000</v>
      </c>
      <c r="D12" s="60" t="s">
        <v>15</v>
      </c>
      <c r="E12" s="64"/>
      <c r="F12" s="45"/>
      <c r="G12" s="45"/>
      <c r="H12" s="45"/>
      <c r="J12" s="38"/>
    </row>
    <row r="13" spans="2:10" ht="14.45" customHeight="1">
      <c r="B13" s="66" t="s">
        <v>49</v>
      </c>
      <c r="C13" s="7">
        <v>10000</v>
      </c>
      <c r="D13" s="60" t="s">
        <v>15</v>
      </c>
      <c r="E13" s="64"/>
      <c r="F13" s="38"/>
      <c r="G13" s="38"/>
      <c r="H13" s="38"/>
      <c r="J13" s="43"/>
    </row>
    <row r="14" ht="14.45" customHeight="1"/>
    <row r="15" ht="14.45" customHeight="1">
      <c r="C15" s="46" t="s">
        <v>58</v>
      </c>
    </row>
    <row r="16" ht="14.45" customHeight="1"/>
    <row r="17" spans="2:3" ht="14.45" customHeight="1">
      <c r="B17" s="62" t="s">
        <v>51</v>
      </c>
      <c r="C17" s="56">
        <f>IF(AND('1.2.1'!C10&lt;&gt;"",'1.2.1'!C13&lt;&gt;"",'1.2.1'!C12&lt;&gt;""),'1.2.1'!C13*'1.2.1'!C10-'1.2.1'!C12,"")</f>
        <v>13500000</v>
      </c>
    </row>
    <row r="18" spans="2:3" ht="14.45" customHeight="1">
      <c r="B18" s="62" t="s">
        <v>52</v>
      </c>
      <c r="C18" s="56">
        <f>IF(AND(C17&lt;&gt;"",'1.2.1'!C11&lt;&gt;""),C17*'1.2.1'!C11,"")</f>
        <v>108000000</v>
      </c>
    </row>
    <row r="19" spans="2:3" ht="14.45" customHeight="1">
      <c r="B19" s="62" t="s">
        <v>53</v>
      </c>
      <c r="C19" s="57">
        <f>IF(AND(C18&lt;&gt;"",HayPIB),C18/GDP,"")</f>
        <v>0.00108</v>
      </c>
    </row>
    <row r="20" spans="2:3" ht="14.45" customHeight="1">
      <c r="B20" s="62" t="s">
        <v>54</v>
      </c>
      <c r="C20" s="57">
        <f>IF(AND(C18&lt;&gt;"",HayGE),C18/GE,IF(AND(C19&lt;&gt;"",HayGEpc),C19/GEpc,""))</f>
        <v>0.0108</v>
      </c>
    </row>
    <row r="21" spans="2:3" ht="14.45" customHeight="1">
      <c r="B21" s="62" t="s">
        <v>55</v>
      </c>
      <c r="C21" s="58">
        <f>IF(C18="","",C18/'1.2.1'!C13)</f>
        <v>10800</v>
      </c>
    </row>
    <row r="22" spans="2:3" ht="14.45" customHeight="1">
      <c r="B22" s="62" t="s">
        <v>56</v>
      </c>
      <c r="C22" s="58">
        <f>IF(AND(Haypl,C21&lt;&gt;""),C21/pl,"")</f>
        <v>21.6</v>
      </c>
    </row>
    <row r="23" spans="2:3" ht="14.45" customHeight="1">
      <c r="B23" s="62" t="s">
        <v>57</v>
      </c>
      <c r="C23" s="57">
        <f>IF(AND(HayPIB,Haypop,C21&lt;&gt;""),C21/(GDP/POP),"")</f>
        <v>4.32</v>
      </c>
    </row>
    <row r="24" ht="14.45" customHeight="1"/>
    <row r="25" ht="14.45" customHeight="1" hidden="1">
      <c r="B25" s="20" t="s">
        <v>28</v>
      </c>
    </row>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45" customHeight="1"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0" hidden="1"/>
    <row r="56" ht="0" hidden="1"/>
    <row r="57" ht="0" hidden="1"/>
    <row r="58" ht="0" hidden="1"/>
    <row r="59" ht="0" hidden="1"/>
    <row r="60" ht="0" hidden="1"/>
  </sheetData>
  <sheetProtection algorithmName="SHA-512" hashValue="nB3SdZcukBVoEzVYAa6PuE3RgNGgHvw6iHVOjM1gs7VwHutPW+gaGjyG6QmfP03Moa/rg4RQ5lKYM/HedQNGpg==" saltValue="3XnS8ubyhpQ73M/Ri219Yw=="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4:Q30"/>
  <sheetViews>
    <sheetView showGridLines="0" zoomScale="90" zoomScaleNormal="90" workbookViewId="0" topLeftCell="A1">
      <selection activeCell="C10" sqref="C10"/>
    </sheetView>
  </sheetViews>
  <sheetFormatPr defaultColWidth="0" defaultRowHeight="13.5" customHeight="1" zeroHeight="1"/>
  <cols>
    <col min="1" max="1" width="8.8515625" style="20" customWidth="1"/>
    <col min="2" max="2" width="80.00390625" style="20" customWidth="1"/>
    <col min="3" max="3" width="26.7109375" style="20" customWidth="1"/>
    <col min="4" max="4" width="8.8515625" style="38" customWidth="1"/>
    <col min="5" max="6" width="8.8515625" style="20" customWidth="1"/>
    <col min="7" max="9" width="8.8515625" style="38" customWidth="1"/>
    <col min="10" max="10" width="8.8515625" style="63" customWidth="1"/>
    <col min="11" max="11" width="26.7109375" style="20" hidden="1" customWidth="1"/>
    <col min="12" max="12" width="8.8515625" style="20" hidden="1" customWidth="1"/>
    <col min="13" max="13" width="26.7109375" style="20" hidden="1" customWidth="1"/>
    <col min="14" max="19" width="8.8515625" style="20" hidden="1" customWidth="1"/>
    <col min="20" max="16384" width="8.8515625" style="20" hidden="1" customWidth="1"/>
  </cols>
  <sheetData>
    <row r="1" ht="14.45" customHeight="1"/>
    <row r="2" ht="14.45" customHeight="1"/>
    <row r="3" ht="14.45" customHeight="1"/>
    <row r="4" spans="2:13" ht="14.45" customHeight="1">
      <c r="B4" s="109" t="s">
        <v>131</v>
      </c>
      <c r="C4" s="109"/>
      <c r="D4" s="109"/>
      <c r="E4" s="109"/>
      <c r="F4" s="109"/>
      <c r="G4" s="109"/>
      <c r="H4" s="109"/>
      <c r="I4" s="49"/>
      <c r="J4" s="49"/>
      <c r="K4" s="49"/>
      <c r="L4" s="49"/>
      <c r="M4" s="49"/>
    </row>
    <row r="5" spans="2:17" ht="14.45" customHeight="1">
      <c r="B5" s="109"/>
      <c r="C5" s="109"/>
      <c r="D5" s="109"/>
      <c r="E5" s="109"/>
      <c r="F5" s="109"/>
      <c r="G5" s="109"/>
      <c r="H5" s="109"/>
      <c r="I5" s="49"/>
      <c r="J5" s="49"/>
      <c r="K5" s="49"/>
      <c r="L5" s="49"/>
      <c r="M5" s="49"/>
      <c r="N5" s="111"/>
      <c r="O5" s="111"/>
      <c r="P5" s="111"/>
      <c r="Q5" s="111"/>
    </row>
    <row r="6" spans="2:13" ht="14.45" customHeight="1">
      <c r="B6" s="110" t="s">
        <v>39</v>
      </c>
      <c r="C6" s="110"/>
      <c r="D6" s="110"/>
      <c r="E6" s="110"/>
      <c r="F6" s="110"/>
      <c r="G6" s="110"/>
      <c r="H6" s="110"/>
      <c r="I6" s="49"/>
      <c r="J6" s="49"/>
      <c r="K6" s="49"/>
      <c r="L6" s="49"/>
      <c r="M6" s="49"/>
    </row>
    <row r="7" spans="2:17" ht="14.45" customHeight="1">
      <c r="B7" s="110"/>
      <c r="C7" s="110"/>
      <c r="D7" s="110"/>
      <c r="E7" s="110"/>
      <c r="F7" s="110"/>
      <c r="G7" s="110"/>
      <c r="H7" s="110"/>
      <c r="I7" s="49"/>
      <c r="J7" s="49"/>
      <c r="K7" s="49"/>
      <c r="L7" s="49"/>
      <c r="M7" s="49"/>
      <c r="N7" s="111"/>
      <c r="O7" s="111"/>
      <c r="P7" s="111"/>
      <c r="Q7" s="111"/>
    </row>
    <row r="8" spans="2:4" ht="14.45" customHeight="1">
      <c r="B8" s="48"/>
      <c r="C8" s="46" t="s">
        <v>93</v>
      </c>
      <c r="D8" s="20"/>
    </row>
    <row r="9" spans="4:16" ht="14.45" customHeight="1">
      <c r="D9" s="20"/>
      <c r="E9" s="51"/>
      <c r="G9" s="20"/>
      <c r="H9" s="20"/>
      <c r="I9" s="20"/>
      <c r="J9" s="22"/>
      <c r="N9" s="47"/>
      <c r="P9" s="38"/>
    </row>
    <row r="10" spans="2:16" ht="14.45" customHeight="1">
      <c r="B10" s="66" t="s">
        <v>129</v>
      </c>
      <c r="C10" s="8">
        <v>3000</v>
      </c>
      <c r="D10" s="60" t="s">
        <v>14</v>
      </c>
      <c r="E10" s="61"/>
      <c r="F10" s="51"/>
      <c r="G10" s="51"/>
      <c r="H10" s="51"/>
      <c r="I10" s="51"/>
      <c r="J10" s="55"/>
      <c r="N10" s="41"/>
      <c r="P10" s="38"/>
    </row>
    <row r="11" spans="2:16" ht="14.45" customHeight="1">
      <c r="B11" s="66" t="s">
        <v>128</v>
      </c>
      <c r="C11" s="10">
        <v>3</v>
      </c>
      <c r="D11" s="60" t="s">
        <v>14</v>
      </c>
      <c r="E11" s="61"/>
      <c r="F11" s="51"/>
      <c r="G11" s="51"/>
      <c r="H11" s="51"/>
      <c r="I11" s="51"/>
      <c r="J11" s="55"/>
      <c r="N11" s="45"/>
      <c r="P11" s="38"/>
    </row>
    <row r="12" spans="2:16" ht="14.45" customHeight="1">
      <c r="B12" s="66" t="s">
        <v>59</v>
      </c>
      <c r="C12" s="9">
        <v>500000</v>
      </c>
      <c r="D12" s="60" t="s">
        <v>15</v>
      </c>
      <c r="E12" s="61"/>
      <c r="F12" s="51"/>
      <c r="G12" s="51"/>
      <c r="H12" s="51"/>
      <c r="I12" s="51"/>
      <c r="J12" s="55"/>
      <c r="N12" s="38"/>
      <c r="P12" s="43"/>
    </row>
    <row r="13" ht="14.45" customHeight="1">
      <c r="D13" s="20"/>
    </row>
    <row r="14" spans="3:10" ht="14.45" customHeight="1">
      <c r="C14" s="46" t="s">
        <v>58</v>
      </c>
      <c r="D14" s="20"/>
      <c r="E14" s="2"/>
      <c r="G14" s="20"/>
      <c r="H14" s="20"/>
      <c r="I14" s="20"/>
      <c r="J14" s="22"/>
    </row>
    <row r="15" ht="14.45" customHeight="1">
      <c r="D15" s="20"/>
    </row>
    <row r="16" spans="2:10" ht="14.45" customHeight="1">
      <c r="B16" s="62" t="s">
        <v>51</v>
      </c>
      <c r="C16" s="56">
        <f>IF(AND('1.2.2'!C10&lt;&gt;"",'1.2.2'!C12&lt;&gt;""),'1.2.2'!C12*'1.2.2'!C10,"")</f>
        <v>1500000000</v>
      </c>
      <c r="D16" s="20"/>
      <c r="F16" s="59"/>
      <c r="G16" s="59"/>
      <c r="H16" s="59"/>
      <c r="I16" s="59"/>
      <c r="J16" s="59"/>
    </row>
    <row r="17" spans="2:10" ht="14.45" customHeight="1">
      <c r="B17" s="62" t="s">
        <v>52</v>
      </c>
      <c r="C17" s="56">
        <f>IF(AND(C16&lt;&gt;"",'1.2.2'!C11&lt;&gt;""),C16*'1.2.2'!C11,"")</f>
        <v>4500000000</v>
      </c>
      <c r="D17" s="20"/>
      <c r="F17" s="59"/>
      <c r="G17" s="59"/>
      <c r="H17" s="59"/>
      <c r="I17" s="59"/>
      <c r="J17" s="59"/>
    </row>
    <row r="18" spans="2:10" ht="14.45" customHeight="1">
      <c r="B18" s="62" t="s">
        <v>53</v>
      </c>
      <c r="C18" s="57">
        <f>IF(AND(C17&lt;&gt;"",HayPIB),C17/GDP,"")</f>
        <v>0.045</v>
      </c>
      <c r="D18" s="20"/>
      <c r="F18" s="59"/>
      <c r="G18" s="59"/>
      <c r="H18" s="59"/>
      <c r="I18" s="59"/>
      <c r="J18" s="59"/>
    </row>
    <row r="19" spans="2:10" ht="14.45" customHeight="1">
      <c r="B19" s="62" t="s">
        <v>54</v>
      </c>
      <c r="C19" s="57">
        <f>IF(AND(C17&lt;&gt;"",HayGE),C17/GE,IF(AND(C18&lt;&gt;"",HayGEpc),C18/GEpc,""))</f>
        <v>0.45</v>
      </c>
      <c r="D19" s="20"/>
      <c r="F19" s="59"/>
      <c r="G19" s="59"/>
      <c r="H19" s="59"/>
      <c r="I19" s="59"/>
      <c r="J19" s="59"/>
    </row>
    <row r="20" spans="2:10" ht="14.45" customHeight="1">
      <c r="B20" s="62" t="s">
        <v>55</v>
      </c>
      <c r="C20" s="58">
        <f>IF(C17="","",C17/'1.2.2'!C12)</f>
        <v>9000</v>
      </c>
      <c r="D20" s="20"/>
      <c r="F20" s="59"/>
      <c r="G20" s="59"/>
      <c r="H20" s="59"/>
      <c r="I20" s="59"/>
      <c r="J20" s="59"/>
    </row>
    <row r="21" spans="2:10" ht="14.45" customHeight="1">
      <c r="B21" s="62" t="s">
        <v>56</v>
      </c>
      <c r="C21" s="58">
        <f>IF(AND(Haypl,C20&lt;&gt;""),C20/pl,"")</f>
        <v>18</v>
      </c>
      <c r="D21" s="20"/>
      <c r="F21" s="59"/>
      <c r="G21" s="59"/>
      <c r="H21" s="59"/>
      <c r="I21" s="59"/>
      <c r="J21" s="59"/>
    </row>
    <row r="22" spans="2:10" ht="14.45" customHeight="1">
      <c r="B22" s="62" t="s">
        <v>57</v>
      </c>
      <c r="C22" s="57">
        <f>IF(AND(HayPIB,Haypop,C20&lt;&gt;""),C20/(GDP/POP),"")</f>
        <v>3.6</v>
      </c>
      <c r="D22" s="20"/>
      <c r="F22" s="59"/>
      <c r="G22" s="59"/>
      <c r="H22" s="59"/>
      <c r="I22" s="59"/>
      <c r="J22" s="59"/>
    </row>
    <row r="23" ht="14.45" customHeight="1" hidden="1"/>
    <row r="24" ht="14.45" customHeight="1" hidden="1">
      <c r="B24" s="20" t="s">
        <v>28</v>
      </c>
    </row>
    <row r="25" ht="14.45" customHeight="1" hidden="1"/>
    <row r="26" ht="14.45" customHeight="1" hidden="1"/>
    <row r="27" spans="7:9" ht="14.45" customHeight="1" hidden="1">
      <c r="G27" s="20"/>
      <c r="H27" s="3"/>
      <c r="I27"/>
    </row>
    <row r="28" spans="7:9" ht="14.45" customHeight="1" hidden="1">
      <c r="G28"/>
      <c r="H28" s="5"/>
      <c r="I28" s="20"/>
    </row>
    <row r="29" spans="7:9" ht="14.45" customHeight="1" hidden="1">
      <c r="G29"/>
      <c r="H29" s="5"/>
      <c r="I29" s="20"/>
    </row>
    <row r="30" spans="7:9" ht="14.45" customHeight="1" hidden="1">
      <c r="G30" s="20"/>
      <c r="H30" s="4"/>
      <c r="I30"/>
    </row>
    <row r="31" ht="14.45" customHeight="1" hidden="1"/>
    <row r="32" ht="14.45" customHeight="1" hidden="1"/>
    <row r="33" ht="14.45" customHeight="1" hidden="1"/>
    <row r="34" ht="14.45" customHeight="1" hidden="1"/>
    <row r="35" ht="14.45" customHeight="1" hidden="1"/>
    <row r="36" ht="14.45" customHeight="1"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3.9" customHeight="1" hidden="1"/>
    <row r="55" ht="13.9" customHeight="1" hidden="1"/>
    <row r="56" ht="13.9" customHeight="1" hidden="1"/>
    <row r="57" ht="13.9" customHeight="1" hidden="1"/>
    <row r="58" ht="13.9" customHeight="1" hidden="1"/>
    <row r="59" ht="13.9" customHeight="1" hidden="1"/>
    <row r="60" ht="13.9" customHeight="1"/>
    <row r="61" ht="13.9" customHeight="1" hidden="1"/>
  </sheetData>
  <sheetProtection algorithmName="SHA-512" hashValue="DEY2F+yR2SnSQyhEpkbIMEv/nEivm7yL8szcdkPmG/lcLxob1X2/EoNrzBEgR2PEEey2VkuHTHUi2lwvEihIug==" saltValue="6g9nx+iTvE/mX4pQuFHxKA==" spinCount="100000" sheet="1" objects="1" scenarios="1" selectLockedCells="1"/>
  <mergeCells count="4">
    <mergeCell ref="N5:Q5"/>
    <mergeCell ref="B4:H5"/>
    <mergeCell ref="B6:H7"/>
    <mergeCell ref="N7:Q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4:Q23"/>
  <sheetViews>
    <sheetView showGridLines="0" zoomScale="90" zoomScaleNormal="90" workbookViewId="0" topLeftCell="A1">
      <selection activeCell="C10" sqref="C10"/>
    </sheetView>
  </sheetViews>
  <sheetFormatPr defaultColWidth="0" defaultRowHeight="13.5" customHeight="1" zeroHeight="1"/>
  <cols>
    <col min="1" max="1" width="8.8515625" style="20" customWidth="1"/>
    <col min="2" max="2" width="80.00390625" style="20" customWidth="1"/>
    <col min="3" max="3" width="26.7109375" style="20" customWidth="1"/>
    <col min="4" max="4" width="8.8515625" style="38" customWidth="1"/>
    <col min="5" max="6" width="8.8515625" style="20" customWidth="1"/>
    <col min="7" max="9" width="8.8515625" style="38" customWidth="1"/>
    <col min="10" max="10" width="8.8515625" style="63" customWidth="1"/>
    <col min="11" max="11" width="26.7109375" style="20" hidden="1" customWidth="1"/>
    <col min="12" max="12" width="8.8515625" style="20" hidden="1" customWidth="1"/>
    <col min="13" max="13" width="26.7109375" style="20" hidden="1" customWidth="1"/>
    <col min="14" max="19" width="8.8515625" style="20" hidden="1" customWidth="1"/>
    <col min="20" max="16384" width="8.8515625" style="20" hidden="1" customWidth="1"/>
  </cols>
  <sheetData>
    <row r="1" ht="14.45" customHeight="1"/>
    <row r="2" ht="14.45" customHeight="1"/>
    <row r="3" ht="14.45" customHeight="1"/>
    <row r="4" spans="2:13" ht="14.45" customHeight="1">
      <c r="B4" s="109" t="s">
        <v>133</v>
      </c>
      <c r="C4" s="109"/>
      <c r="D4" s="109"/>
      <c r="E4" s="109"/>
      <c r="F4" s="109"/>
      <c r="G4" s="109"/>
      <c r="H4" s="109"/>
      <c r="I4" s="49"/>
      <c r="J4" s="49"/>
      <c r="K4" s="49"/>
      <c r="L4" s="49"/>
      <c r="M4" s="49"/>
    </row>
    <row r="5" spans="2:17" ht="14.45" customHeight="1">
      <c r="B5" s="109"/>
      <c r="C5" s="109"/>
      <c r="D5" s="109"/>
      <c r="E5" s="109"/>
      <c r="F5" s="109"/>
      <c r="G5" s="109"/>
      <c r="H5" s="109"/>
      <c r="I5" s="49"/>
      <c r="J5" s="49"/>
      <c r="K5" s="49"/>
      <c r="L5" s="49"/>
      <c r="M5" s="49"/>
      <c r="N5" s="111"/>
      <c r="O5" s="111"/>
      <c r="P5" s="111"/>
      <c r="Q5" s="111"/>
    </row>
    <row r="6" spans="2:13" ht="14.45" customHeight="1" hidden="1">
      <c r="B6" s="109" t="s">
        <v>133</v>
      </c>
      <c r="C6" s="109"/>
      <c r="D6" s="109"/>
      <c r="E6" s="109"/>
      <c r="F6" s="109"/>
      <c r="G6" s="109"/>
      <c r="H6" s="109"/>
      <c r="I6" s="49"/>
      <c r="J6" s="49"/>
      <c r="K6" s="49"/>
      <c r="L6" s="49"/>
      <c r="M6" s="49"/>
    </row>
    <row r="7" spans="2:17" ht="14.45" customHeight="1" hidden="1">
      <c r="B7" s="109"/>
      <c r="C7" s="109"/>
      <c r="D7" s="109"/>
      <c r="E7" s="109"/>
      <c r="F7" s="109"/>
      <c r="G7" s="109"/>
      <c r="H7" s="109"/>
      <c r="I7" s="49"/>
      <c r="J7" s="49"/>
      <c r="K7" s="49"/>
      <c r="L7" s="49"/>
      <c r="M7" s="49"/>
      <c r="N7" s="111"/>
      <c r="O7" s="111"/>
      <c r="P7" s="111"/>
      <c r="Q7" s="111"/>
    </row>
    <row r="8" spans="2:4" ht="14.45" customHeight="1">
      <c r="B8" s="48"/>
      <c r="C8" s="46" t="s">
        <v>93</v>
      </c>
      <c r="D8" s="20"/>
    </row>
    <row r="9" spans="4:16" ht="14.45" customHeight="1">
      <c r="D9" s="20"/>
      <c r="E9" s="51"/>
      <c r="G9" s="20"/>
      <c r="H9" s="20"/>
      <c r="I9" s="20"/>
      <c r="J9" s="22"/>
      <c r="N9" s="47"/>
      <c r="P9" s="38"/>
    </row>
    <row r="10" spans="2:16" ht="14.45" customHeight="1">
      <c r="B10" s="66" t="s">
        <v>63</v>
      </c>
      <c r="C10" s="19">
        <v>0.5</v>
      </c>
      <c r="D10" s="60" t="s">
        <v>14</v>
      </c>
      <c r="E10" s="61"/>
      <c r="F10" s="51"/>
      <c r="G10" s="51"/>
      <c r="H10" s="51"/>
      <c r="I10" s="51"/>
      <c r="J10" s="55"/>
      <c r="N10" s="41"/>
      <c r="P10" s="38"/>
    </row>
    <row r="11" spans="2:16" ht="14.45" customHeight="1">
      <c r="B11" s="66" t="s">
        <v>138</v>
      </c>
      <c r="C11" s="15">
        <v>1000000000</v>
      </c>
      <c r="D11" s="60" t="s">
        <v>15</v>
      </c>
      <c r="E11" s="61"/>
      <c r="F11" s="51"/>
      <c r="G11" s="51"/>
      <c r="H11" s="51"/>
      <c r="I11" s="51"/>
      <c r="J11" s="55"/>
      <c r="N11" s="38"/>
      <c r="P11" s="43"/>
    </row>
    <row r="12" spans="2:16" ht="14.45" customHeight="1">
      <c r="B12" s="66" t="s">
        <v>136</v>
      </c>
      <c r="C12" s="17">
        <v>0.012</v>
      </c>
      <c r="D12" s="60" t="s">
        <v>15</v>
      </c>
      <c r="E12" s="61"/>
      <c r="F12" s="51"/>
      <c r="G12" s="51"/>
      <c r="H12" s="51"/>
      <c r="I12" s="51"/>
      <c r="J12" s="55"/>
      <c r="N12" s="45"/>
      <c r="P12" s="38"/>
    </row>
    <row r="13" spans="2:10" ht="14.45" customHeight="1">
      <c r="B13" s="66" t="s">
        <v>137</v>
      </c>
      <c r="C13" s="77">
        <v>60000</v>
      </c>
      <c r="D13" s="60" t="s">
        <v>15</v>
      </c>
      <c r="E13" s="51"/>
      <c r="F13" s="51"/>
      <c r="G13" s="51"/>
      <c r="H13" s="51"/>
      <c r="I13" s="51"/>
      <c r="J13" s="55"/>
    </row>
    <row r="14" spans="2:4" ht="14.45" customHeight="1">
      <c r="B14" s="66" t="s">
        <v>135</v>
      </c>
      <c r="C14" s="18">
        <v>90</v>
      </c>
      <c r="D14" s="60" t="s">
        <v>134</v>
      </c>
    </row>
    <row r="15" ht="14.45" customHeight="1">
      <c r="D15" s="20"/>
    </row>
    <row r="16" spans="3:10" ht="14.45" customHeight="1">
      <c r="C16" s="46" t="s">
        <v>58</v>
      </c>
      <c r="D16" s="20"/>
      <c r="E16" s="2"/>
      <c r="G16" s="20"/>
      <c r="H16" s="20"/>
      <c r="I16" s="20"/>
      <c r="J16" s="22"/>
    </row>
    <row r="17" spans="4:10" ht="14.45" customHeight="1">
      <c r="D17" s="20"/>
      <c r="F17" s="59"/>
      <c r="G17" s="59"/>
      <c r="H17" s="59"/>
      <c r="I17" s="59"/>
      <c r="J17" s="59"/>
    </row>
    <row r="18" spans="2:10" ht="14.45" customHeight="1">
      <c r="B18" s="62" t="s">
        <v>62</v>
      </c>
      <c r="C18" s="56">
        <f>IF(AND('1.3'!C10&lt;&gt;"",'1.3'!C11&lt;&gt;"",'1.3'!C12&lt;&gt;"",'1.3'!C14&lt;&gt;""),'1.3'!C10*'1.3'!C11*'1.3'!C12*'1.3'!C14/30,"")</f>
        <v>18000000</v>
      </c>
      <c r="D18" s="20"/>
      <c r="F18" s="59"/>
      <c r="G18" s="59"/>
      <c r="H18" s="59"/>
      <c r="I18" s="59"/>
      <c r="J18" s="59"/>
    </row>
    <row r="19" spans="2:10" ht="14.45" customHeight="1">
      <c r="B19" s="62" t="s">
        <v>53</v>
      </c>
      <c r="C19" s="57">
        <f>IF(AND(C18&lt;&gt;"",HayPIB),C18/GDP,"")</f>
        <v>0.00018</v>
      </c>
      <c r="D19" s="20"/>
      <c r="F19" s="59"/>
      <c r="G19" s="59"/>
      <c r="H19" s="59"/>
      <c r="I19" s="59"/>
      <c r="J19" s="59"/>
    </row>
    <row r="20" spans="2:10" ht="14.45" customHeight="1">
      <c r="B20" s="62" t="s">
        <v>54</v>
      </c>
      <c r="C20" s="57">
        <f>IF(AND(C18&lt;&gt;"",HayGE),C18/GE,IF(AND(C19&lt;&gt;"",HayGEpc),C19/GEpc,""))</f>
        <v>0.0018</v>
      </c>
      <c r="D20" s="20"/>
      <c r="F20" s="59"/>
      <c r="G20" s="59"/>
      <c r="H20" s="59"/>
      <c r="I20" s="59"/>
      <c r="J20" s="59"/>
    </row>
    <row r="21" spans="2:10" ht="14.45" customHeight="1">
      <c r="B21" s="62" t="s">
        <v>55</v>
      </c>
      <c r="C21" s="78">
        <f>IF(C18="","",C18/('1.3'!C12*'1.3'!C13))</f>
        <v>25000</v>
      </c>
      <c r="D21" s="20"/>
      <c r="F21" s="59"/>
      <c r="G21" s="59"/>
      <c r="H21" s="59"/>
      <c r="I21" s="59"/>
      <c r="J21" s="59"/>
    </row>
    <row r="22" spans="2:10" ht="14.45" customHeight="1">
      <c r="B22" s="62" t="s">
        <v>56</v>
      </c>
      <c r="C22" s="58">
        <f>IF(AND(Haypl,C21&lt;&gt;""),C21/pl,"")</f>
        <v>50</v>
      </c>
      <c r="D22" s="20"/>
      <c r="F22" s="59"/>
      <c r="G22" s="59"/>
      <c r="H22" s="59"/>
      <c r="I22" s="59"/>
      <c r="J22" s="59"/>
    </row>
    <row r="23" spans="2:10" ht="14.45" customHeight="1">
      <c r="B23" s="62" t="s">
        <v>57</v>
      </c>
      <c r="C23" s="79">
        <f>IF(AND(HayPIB,Haypop,C21&lt;&gt;""),C21/(GDP/POP),"")</f>
        <v>10</v>
      </c>
      <c r="D23" s="20"/>
      <c r="F23" s="59"/>
      <c r="G23" s="59"/>
      <c r="H23" s="59"/>
      <c r="I23" s="59"/>
      <c r="J23" s="59"/>
    </row>
    <row r="24" ht="14.45" customHeight="1"/>
    <row r="25" ht="13.9" customHeight="1" hidden="1"/>
    <row r="26" ht="13.9" customHeight="1" hidden="1"/>
    <row r="27" ht="13.9" customHeight="1" hidden="1"/>
    <row r="28" ht="13.9" customHeight="1" hidden="1"/>
    <row r="29" ht="13.9" customHeight="1" hidden="1"/>
    <row r="30" ht="13.9" customHeight="1" hidden="1"/>
    <row r="31" ht="13.9" customHeight="1" hidden="1"/>
    <row r="32" ht="13.9" customHeight="1" hidden="1"/>
    <row r="33" ht="13.9" customHeight="1" hidden="1"/>
    <row r="34" ht="13.9" customHeight="1" hidden="1"/>
    <row r="35" ht="13.9" customHeight="1" hidden="1"/>
    <row r="36" ht="13.9" customHeight="1" hidden="1"/>
    <row r="37" ht="13.9" customHeight="1" hidden="1"/>
    <row r="38" ht="13.9" customHeight="1" hidden="1"/>
    <row r="39" ht="13.9" customHeight="1" hidden="1"/>
    <row r="40" ht="13.9" customHeight="1" hidden="1"/>
    <row r="41" ht="13.9" customHeight="1" hidden="1"/>
    <row r="42" ht="13.9" customHeight="1" hidden="1"/>
    <row r="43" ht="13.9" customHeight="1" hidden="1"/>
    <row r="44" ht="13.9" customHeight="1" hidden="1"/>
    <row r="45" ht="13.9" customHeight="1" hidden="1"/>
    <row r="46" ht="13.9" customHeight="1" hidden="1"/>
    <row r="47" ht="13.9" customHeight="1" hidden="1"/>
    <row r="48" ht="13.9" customHeight="1" hidden="1"/>
    <row r="49" ht="13.9" customHeight="1" hidden="1"/>
    <row r="50" ht="13.9" customHeight="1" hidden="1"/>
    <row r="51" ht="13.9" customHeight="1" hidden="1"/>
    <row r="52" ht="13.9" customHeight="1" hidden="1"/>
    <row r="53" ht="13.9" customHeight="1" hidden="1"/>
    <row r="54" ht="13.9" customHeight="1" hidden="1"/>
    <row r="55" ht="13.9" customHeight="1" hidden="1"/>
    <row r="56" ht="13.9" customHeight="1" hidden="1"/>
    <row r="57" ht="13.9" customHeight="1" hidden="1"/>
    <row r="58" ht="13.9" customHeight="1" hidden="1"/>
    <row r="59" ht="13.9" customHeight="1" hidden="1"/>
    <row r="60" ht="13.9" customHeight="1" hidden="1"/>
  </sheetData>
  <sheetProtection algorithmName="SHA-512" hashValue="NRnb5nArXAnlklV9zP1q4xSx36GqxLXURLKOL7TTQIWNS8u6NOV9o3Y1b0c8sTA80CPuogEC6hzKxd6vhUbXVw==" saltValue="LSzEoAleOBSqtxqbvnKgFQ==" spinCount="100000" sheet="1" objects="1" scenarios="1" selectLockedCells="1"/>
  <mergeCells count="4">
    <mergeCell ref="N5:Q5"/>
    <mergeCell ref="B4:H5"/>
    <mergeCell ref="B6:H7"/>
    <mergeCell ref="N7:Q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4:Q28"/>
  <sheetViews>
    <sheetView showGridLines="0" zoomScale="90" zoomScaleNormal="90" workbookViewId="0" topLeftCell="A1">
      <selection activeCell="C10" sqref="C10"/>
    </sheetView>
  </sheetViews>
  <sheetFormatPr defaultColWidth="0" defaultRowHeight="13.5" customHeight="1" zeroHeight="1"/>
  <cols>
    <col min="1" max="1" width="8.8515625" style="20" customWidth="1"/>
    <col min="2" max="2" width="80.00390625" style="20" customWidth="1"/>
    <col min="3" max="3" width="26.7109375" style="20" customWidth="1"/>
    <col min="4" max="4" width="8.8515625" style="38" customWidth="1"/>
    <col min="5" max="6" width="8.8515625" style="20" customWidth="1"/>
    <col min="7" max="9" width="8.8515625" style="38" customWidth="1"/>
    <col min="10" max="10" width="8.8515625" style="63" customWidth="1"/>
    <col min="11" max="11" width="26.7109375" style="20" hidden="1" customWidth="1"/>
    <col min="12" max="12" width="8.8515625" style="20" hidden="1" customWidth="1"/>
    <col min="13" max="13" width="26.7109375" style="20" hidden="1" customWidth="1"/>
    <col min="14" max="19" width="8.8515625" style="20" hidden="1" customWidth="1"/>
    <col min="20" max="16384" width="8.8515625" style="20" hidden="1" customWidth="1"/>
  </cols>
  <sheetData>
    <row r="1" ht="14.45" customHeight="1"/>
    <row r="2" ht="14.45" customHeight="1"/>
    <row r="3" ht="14.45" customHeight="1"/>
    <row r="4" spans="2:13" ht="14.45" customHeight="1">
      <c r="B4" s="109" t="s">
        <v>113</v>
      </c>
      <c r="C4" s="109"/>
      <c r="D4" s="109"/>
      <c r="E4" s="109"/>
      <c r="F4" s="109"/>
      <c r="G4" s="109"/>
      <c r="H4" s="109"/>
      <c r="I4" s="49"/>
      <c r="J4" s="49"/>
      <c r="K4" s="49"/>
      <c r="L4" s="49"/>
      <c r="M4" s="49"/>
    </row>
    <row r="5" spans="2:17" ht="14.45" customHeight="1">
      <c r="B5" s="109"/>
      <c r="C5" s="109"/>
      <c r="D5" s="109"/>
      <c r="E5" s="109"/>
      <c r="F5" s="109"/>
      <c r="G5" s="109"/>
      <c r="H5" s="109"/>
      <c r="I5" s="49"/>
      <c r="J5" s="49"/>
      <c r="K5" s="49"/>
      <c r="L5" s="49"/>
      <c r="M5" s="49"/>
      <c r="N5" s="111"/>
      <c r="O5" s="111"/>
      <c r="P5" s="111"/>
      <c r="Q5" s="111"/>
    </row>
    <row r="6" spans="2:13" ht="14.45" customHeight="1">
      <c r="B6" s="110" t="s">
        <v>38</v>
      </c>
      <c r="C6" s="110"/>
      <c r="D6" s="110"/>
      <c r="E6" s="110"/>
      <c r="F6" s="110"/>
      <c r="G6" s="110"/>
      <c r="H6" s="110"/>
      <c r="I6" s="49"/>
      <c r="J6" s="49"/>
      <c r="K6" s="49"/>
      <c r="L6" s="49"/>
      <c r="M6" s="49"/>
    </row>
    <row r="7" spans="2:17" ht="14.45" customHeight="1">
      <c r="B7" s="110"/>
      <c r="C7" s="110"/>
      <c r="D7" s="110"/>
      <c r="E7" s="110"/>
      <c r="F7" s="110"/>
      <c r="G7" s="110"/>
      <c r="H7" s="110"/>
      <c r="I7" s="49"/>
      <c r="J7" s="49"/>
      <c r="K7" s="49"/>
      <c r="L7" s="49"/>
      <c r="M7" s="49"/>
      <c r="N7" s="111"/>
      <c r="O7" s="111"/>
      <c r="P7" s="111"/>
      <c r="Q7" s="111"/>
    </row>
    <row r="8" spans="2:4" ht="14.45" customHeight="1">
      <c r="B8" s="48"/>
      <c r="C8" s="46" t="s">
        <v>93</v>
      </c>
      <c r="D8" s="20"/>
    </row>
    <row r="9" spans="4:16" ht="14.45" customHeight="1">
      <c r="D9" s="20"/>
      <c r="E9" s="51"/>
      <c r="G9" s="20"/>
      <c r="H9" s="20"/>
      <c r="I9" s="20"/>
      <c r="J9" s="22"/>
      <c r="N9" s="47"/>
      <c r="P9" s="38"/>
    </row>
    <row r="10" spans="2:16" ht="14.45" customHeight="1">
      <c r="B10" s="66" t="s">
        <v>60</v>
      </c>
      <c r="C10" s="8">
        <v>750</v>
      </c>
      <c r="D10" s="60" t="s">
        <v>14</v>
      </c>
      <c r="E10" s="61"/>
      <c r="F10" s="51"/>
      <c r="G10" s="51"/>
      <c r="H10" s="51"/>
      <c r="I10" s="51"/>
      <c r="J10" s="55"/>
      <c r="N10" s="41"/>
      <c r="P10" s="38"/>
    </row>
    <row r="11" spans="2:16" ht="14.45" customHeight="1">
      <c r="B11" s="66" t="s">
        <v>61</v>
      </c>
      <c r="C11" s="9">
        <v>6500000</v>
      </c>
      <c r="D11" s="60" t="s">
        <v>15</v>
      </c>
      <c r="E11" s="61"/>
      <c r="F11" s="51"/>
      <c r="G11" s="51"/>
      <c r="H11" s="51"/>
      <c r="I11" s="51"/>
      <c r="J11" s="55"/>
      <c r="N11" s="38"/>
      <c r="P11" s="43"/>
    </row>
    <row r="12" ht="14.45" customHeight="1">
      <c r="D12" s="20"/>
    </row>
    <row r="13" spans="3:10" ht="14.45" customHeight="1">
      <c r="C13" s="46" t="s">
        <v>58</v>
      </c>
      <c r="D13" s="20"/>
      <c r="E13" s="2"/>
      <c r="G13" s="20"/>
      <c r="H13" s="20"/>
      <c r="I13" s="20"/>
      <c r="J13" s="22"/>
    </row>
    <row r="14" spans="4:10" ht="14.45" customHeight="1">
      <c r="D14" s="20"/>
      <c r="F14" s="59"/>
      <c r="G14" s="59"/>
      <c r="H14" s="59"/>
      <c r="I14" s="59"/>
      <c r="J14" s="59"/>
    </row>
    <row r="15" spans="2:10" ht="14.45" customHeight="1">
      <c r="B15" s="62" t="s">
        <v>62</v>
      </c>
      <c r="C15" s="56">
        <f>IF(AND('1.4.1'!C10&lt;&gt;"",'1.4.1'!C11&lt;&gt;""),'1.4.1'!C10*'1.4.1'!C11,"")</f>
        <v>4875000000</v>
      </c>
      <c r="D15" s="20"/>
      <c r="F15" s="59"/>
      <c r="G15" s="59"/>
      <c r="H15" s="59"/>
      <c r="I15" s="59"/>
      <c r="J15" s="59"/>
    </row>
    <row r="16" spans="2:10" ht="14.45" customHeight="1">
      <c r="B16" s="62" t="s">
        <v>53</v>
      </c>
      <c r="C16" s="57">
        <f>IF(AND(C15&lt;&gt;"",HayPIB),C15/GDP,"")</f>
        <v>0.04875</v>
      </c>
      <c r="D16" s="20"/>
      <c r="F16" s="59"/>
      <c r="G16" s="59"/>
      <c r="H16" s="59"/>
      <c r="I16" s="59"/>
      <c r="J16" s="59"/>
    </row>
    <row r="17" spans="2:10" ht="14.45" customHeight="1">
      <c r="B17" s="62" t="s">
        <v>54</v>
      </c>
      <c r="C17" s="57">
        <f>IF(AND(C15&lt;&gt;"",HayGE),C15/GE,IF(AND(C16&lt;&gt;"",HayGEpc),C16/GEpc,""))</f>
        <v>0.4875</v>
      </c>
      <c r="D17" s="20"/>
      <c r="F17" s="59"/>
      <c r="G17" s="59"/>
      <c r="H17" s="59"/>
      <c r="I17" s="59"/>
      <c r="J17" s="59"/>
    </row>
    <row r="18" spans="2:10" ht="14.45" customHeight="1">
      <c r="B18" s="62" t="s">
        <v>55</v>
      </c>
      <c r="C18" s="78">
        <f>IF(C15="","",C15/'1.4.1'!C11)</f>
        <v>750</v>
      </c>
      <c r="D18" s="20"/>
      <c r="F18" s="59"/>
      <c r="G18" s="59"/>
      <c r="H18" s="59"/>
      <c r="I18" s="59"/>
      <c r="J18" s="59"/>
    </row>
    <row r="19" spans="2:10" ht="14.45" customHeight="1">
      <c r="B19" s="62" t="s">
        <v>56</v>
      </c>
      <c r="C19" s="58">
        <f>IF(AND(Haypl,C18&lt;&gt;""),C18/pl,"")</f>
        <v>1.5</v>
      </c>
      <c r="D19" s="20"/>
      <c r="F19" s="59"/>
      <c r="G19" s="59"/>
      <c r="H19" s="59"/>
      <c r="I19" s="59"/>
      <c r="J19" s="59"/>
    </row>
    <row r="20" spans="2:10" ht="14.45" customHeight="1">
      <c r="B20" s="62" t="s">
        <v>57</v>
      </c>
      <c r="C20" s="79">
        <f>IF(AND(HayPIB,Haypop,C18&lt;&gt;""),C18/(GDP/POP),"")</f>
        <v>0.3</v>
      </c>
      <c r="D20" s="20"/>
      <c r="F20" s="59"/>
      <c r="G20" s="59"/>
      <c r="H20" s="59"/>
      <c r="I20" s="59"/>
      <c r="J20" s="59"/>
    </row>
    <row r="21" ht="14.45" customHeight="1"/>
    <row r="22" ht="14.45" customHeight="1" hidden="1">
      <c r="B22" s="20" t="s">
        <v>28</v>
      </c>
    </row>
    <row r="23" ht="14.45" customHeight="1" hidden="1"/>
    <row r="24" ht="14.45" customHeight="1" hidden="1"/>
    <row r="25" spans="7:9" ht="14.45" customHeight="1" hidden="1">
      <c r="G25" s="20"/>
      <c r="H25" s="3"/>
      <c r="I25"/>
    </row>
    <row r="26" spans="7:9" ht="14.45" customHeight="1" hidden="1">
      <c r="G26"/>
      <c r="H26" s="5"/>
      <c r="I26" s="20"/>
    </row>
    <row r="27" spans="7:9" ht="14.45" customHeight="1" hidden="1">
      <c r="G27"/>
      <c r="H27" s="5"/>
      <c r="I27" s="20"/>
    </row>
    <row r="28" spans="7:9" ht="14.45" customHeight="1" hidden="1">
      <c r="G28" s="20"/>
      <c r="H28" s="4"/>
      <c r="I28"/>
    </row>
    <row r="29" ht="14.45" customHeight="1" hidden="1"/>
    <row r="30" ht="14.45" customHeight="1" hidden="1"/>
    <row r="31" ht="14.45" customHeight="1" hidden="1"/>
    <row r="32" ht="14.45" customHeight="1" hidden="1"/>
    <row r="33" ht="14.45" customHeight="1" hidden="1"/>
    <row r="34" ht="14.45" customHeight="1"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3.9" customHeight="1" hidden="1"/>
    <row r="53" ht="13.9" customHeight="1" hidden="1"/>
    <row r="54" ht="13.9" customHeight="1" hidden="1"/>
    <row r="55" ht="13.9" customHeight="1" hidden="1"/>
    <row r="56" ht="13.9" customHeight="1" hidden="1"/>
    <row r="57" ht="13.9" customHeight="1" hidden="1"/>
    <row r="58" ht="13.9" customHeight="1" hidden="1"/>
    <row r="59" ht="13.9" customHeight="1" hidden="1"/>
    <row r="60" ht="13.9" customHeight="1" hidden="1"/>
  </sheetData>
  <sheetProtection algorithmName="SHA-512" hashValue="uaOeoOkoo8kHpVfoIM9Jlb3hc70scZUymjmd6BKCI2PRtgjGVUDhHv8uq4SPT/jwCQ64+CXr2aodUEu/4WRsbA==" saltValue="cvOnKtrMXm2MPp8pzwFUpg==" spinCount="100000" sheet="1" objects="1" scenarios="1" selectLockedCells="1"/>
  <mergeCells count="4">
    <mergeCell ref="B4:H5"/>
    <mergeCell ref="N5:Q5"/>
    <mergeCell ref="B6:H7"/>
    <mergeCell ref="N7:Q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4:K25"/>
  <sheetViews>
    <sheetView showGridLines="0" zoomScale="90" zoomScaleNormal="90" workbookViewId="0" topLeftCell="A1">
      <selection activeCell="C10" sqref="C10"/>
    </sheetView>
  </sheetViews>
  <sheetFormatPr defaultColWidth="0" defaultRowHeight="0" customHeight="1" zeroHeight="1"/>
  <cols>
    <col min="1" max="1" width="8.8515625" style="20" customWidth="1"/>
    <col min="2" max="2" width="80.00390625" style="20" customWidth="1"/>
    <col min="3" max="3" width="26.7109375" style="20" customWidth="1"/>
    <col min="4" max="10" width="8.8515625" style="20" customWidth="1"/>
    <col min="11" max="13" width="8.8515625" style="20" hidden="1" customWidth="1"/>
    <col min="14" max="16384" width="8.8515625" style="20" hidden="1" customWidth="1"/>
  </cols>
  <sheetData>
    <row r="1" ht="14.45" customHeight="1"/>
    <row r="2" ht="14.45" customHeight="1"/>
    <row r="3" ht="14.45" customHeight="1"/>
    <row r="4" spans="2:8" ht="14.45" customHeight="1">
      <c r="B4" s="109" t="s">
        <v>113</v>
      </c>
      <c r="C4" s="109"/>
      <c r="D4" s="109"/>
      <c r="E4" s="109"/>
      <c r="F4" s="109"/>
      <c r="G4" s="109"/>
      <c r="H4" s="109"/>
    </row>
    <row r="5" spans="2:11" ht="14.45" customHeight="1">
      <c r="B5" s="109"/>
      <c r="C5" s="109"/>
      <c r="D5" s="109"/>
      <c r="E5" s="109"/>
      <c r="F5" s="109"/>
      <c r="G5" s="109"/>
      <c r="H5" s="109"/>
      <c r="I5" s="65"/>
      <c r="J5" s="65"/>
      <c r="K5" s="65"/>
    </row>
    <row r="6" spans="2:8" ht="14.45" customHeight="1">
      <c r="B6" s="110" t="s">
        <v>100</v>
      </c>
      <c r="C6" s="110"/>
      <c r="D6" s="110"/>
      <c r="E6" s="110"/>
      <c r="F6" s="110"/>
      <c r="G6" s="110"/>
      <c r="H6" s="110"/>
    </row>
    <row r="7" spans="2:11" ht="14.45" customHeight="1">
      <c r="B7" s="110"/>
      <c r="C7" s="110"/>
      <c r="D7" s="110"/>
      <c r="E7" s="110"/>
      <c r="F7" s="110"/>
      <c r="G7" s="110"/>
      <c r="H7" s="110"/>
      <c r="I7" s="65"/>
      <c r="J7" s="65"/>
      <c r="K7" s="65"/>
    </row>
    <row r="8" spans="2:3" ht="14.45" customHeight="1">
      <c r="B8" s="48"/>
      <c r="C8" s="46" t="s">
        <v>93</v>
      </c>
    </row>
    <row r="9" spans="6:10" ht="14.45" customHeight="1">
      <c r="F9" s="47"/>
      <c r="G9" s="47"/>
      <c r="H9" s="47"/>
      <c r="J9" s="38"/>
    </row>
    <row r="10" spans="2:10" ht="14.45" customHeight="1">
      <c r="B10" s="66" t="s">
        <v>64</v>
      </c>
      <c r="C10" s="11">
        <v>0.75</v>
      </c>
      <c r="D10" s="60" t="s">
        <v>14</v>
      </c>
      <c r="E10" s="64"/>
      <c r="F10" s="41"/>
      <c r="G10" s="41"/>
      <c r="H10" s="41"/>
      <c r="J10" s="38"/>
    </row>
    <row r="11" spans="2:5" ht="14.45" customHeight="1">
      <c r="B11" s="66" t="s">
        <v>128</v>
      </c>
      <c r="C11" s="12">
        <v>3</v>
      </c>
      <c r="D11" s="60" t="s">
        <v>14</v>
      </c>
      <c r="E11" s="64"/>
    </row>
    <row r="12" spans="2:10" ht="14.45" customHeight="1">
      <c r="B12" s="66" t="s">
        <v>140</v>
      </c>
      <c r="C12" s="8">
        <v>100000000</v>
      </c>
      <c r="D12" s="60" t="s">
        <v>15</v>
      </c>
      <c r="E12" s="64"/>
      <c r="F12" s="38"/>
      <c r="G12" s="38"/>
      <c r="H12" s="38"/>
      <c r="J12" s="43"/>
    </row>
    <row r="13" spans="2:10" ht="14.45" customHeight="1">
      <c r="B13" s="66" t="s">
        <v>65</v>
      </c>
      <c r="C13" s="13">
        <v>100000</v>
      </c>
      <c r="D13" s="60" t="s">
        <v>15</v>
      </c>
      <c r="E13" s="64"/>
      <c r="F13" s="45"/>
      <c r="G13" s="45"/>
      <c r="H13" s="45"/>
      <c r="J13" s="38"/>
    </row>
    <row r="14" ht="14.45" customHeight="1"/>
    <row r="15" ht="14.45" customHeight="1">
      <c r="C15" s="46" t="s">
        <v>58</v>
      </c>
    </row>
    <row r="16" ht="14.45" customHeight="1"/>
    <row r="17" spans="2:3" ht="14.45" customHeight="1">
      <c r="B17" s="62" t="s">
        <v>51</v>
      </c>
      <c r="C17" s="56">
        <f>IF(AND('1.4.2'!C10&lt;&gt;"",'1.4.2'!C12&lt;&gt;""),'1.4.2'!C10*'1.4.2'!C12,"")</f>
        <v>75000000</v>
      </c>
    </row>
    <row r="18" spans="2:3" ht="14.45" customHeight="1">
      <c r="B18" s="62" t="s">
        <v>52</v>
      </c>
      <c r="C18" s="56">
        <f>IF(AND('1.4.2'!C10&lt;&gt;"",'1.4.2'!C12&lt;&gt;"",'1.4.2'!C11&lt;&gt;""),'1.4.2'!C10*'1.4.2'!C12*'1.4.2'!C11,"")</f>
        <v>225000000</v>
      </c>
    </row>
    <row r="19" spans="2:3" ht="14.45" customHeight="1">
      <c r="B19" s="62" t="s">
        <v>53</v>
      </c>
      <c r="C19" s="57">
        <f>IF(AND(C18&lt;&gt;"",HayPIB),C18/GDP,"")</f>
        <v>0.00225</v>
      </c>
    </row>
    <row r="20" spans="2:3" ht="14.45" customHeight="1">
      <c r="B20" s="62" t="s">
        <v>54</v>
      </c>
      <c r="C20" s="57">
        <f>IF(AND(C18&lt;&gt;"",HayGE),C18/GE,IF(AND(C19&lt;&gt;"",HayGEpc),C19/GEpc,""))</f>
        <v>0.0225</v>
      </c>
    </row>
    <row r="21" spans="2:3" ht="14.45" customHeight="1">
      <c r="B21" s="62" t="s">
        <v>55</v>
      </c>
      <c r="C21" s="78">
        <f>IF(C18="","",IF(C13&lt;&gt;"",C18/C13,""))</f>
        <v>2250</v>
      </c>
    </row>
    <row r="22" spans="2:3" ht="14.45" customHeight="1">
      <c r="B22" s="62" t="s">
        <v>56</v>
      </c>
      <c r="C22" s="58">
        <f>IF(AND(Haypl,C21&lt;&gt;""),C21/pl,"")</f>
        <v>4.5</v>
      </c>
    </row>
    <row r="23" spans="2:3" ht="14.45" customHeight="1">
      <c r="B23" s="62" t="s">
        <v>57</v>
      </c>
      <c r="C23" s="79">
        <f>IF(AND(HayPIB,Haypop,C21&lt;&gt;""),C21/(GDP/POP),"")</f>
        <v>0.9</v>
      </c>
    </row>
    <row r="24" ht="14.45" customHeight="1"/>
    <row r="25" ht="14.45" customHeight="1" hidden="1">
      <c r="B25" s="20" t="s">
        <v>28</v>
      </c>
    </row>
    <row r="26" ht="14.45" customHeight="1" hidden="1"/>
    <row r="27" ht="14.45" customHeight="1" hidden="1"/>
    <row r="28" ht="14.45" customHeight="1" hidden="1"/>
    <row r="29" ht="14.45" customHeight="1" hidden="1"/>
    <row r="30" ht="14.45" customHeight="1" hidden="1"/>
    <row r="31" ht="14.45" customHeight="1" hidden="1"/>
    <row r="32" ht="14.45" customHeight="1" hidden="1"/>
    <row r="33" ht="14.45" customHeight="1" hidden="1"/>
    <row r="34" ht="14.45" customHeight="1" hidden="1"/>
    <row r="35" ht="14.45" customHeight="1" hidden="1"/>
    <row r="36" ht="14.45" customHeight="1" hidden="1"/>
    <row r="37" ht="14.45" customHeight="1"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0" hidden="1"/>
    <row r="56" ht="0" hidden="1"/>
    <row r="57" ht="0" hidden="1"/>
    <row r="58" ht="0" hidden="1"/>
    <row r="59" ht="0" hidden="1"/>
    <row r="60" ht="0" hidden="1"/>
  </sheetData>
  <sheetProtection algorithmName="SHA-512" hashValue="pH8WmpPJFBRfI6vBtKt/k97l1JTdCKNCx6SWaJ/sO1m5i9q7ohqwYiw2wKGr6CpOmfziGx5JsEKXOaHnIAMh1A==" saltValue="wUYB/G1DyCYspTjt4rFA3w==" spinCount="100000" sheet="1" objects="1" scenarios="1" selectLockedCells="1"/>
  <mergeCells count="2">
    <mergeCell ref="B4:H5"/>
    <mergeCell ref="B6:H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Acuna-Ulate, Andres</dc:creator>
  <cp:keywords/>
  <dc:description/>
  <cp:lastModifiedBy>Acuna-Ulate, Andres</cp:lastModifiedBy>
  <cp:lastPrinted>2020-03-31T16:50:34Z</cp:lastPrinted>
  <dcterms:created xsi:type="dcterms:W3CDTF">2020-03-30T07:03:14Z</dcterms:created>
  <dcterms:modified xsi:type="dcterms:W3CDTF">2020-04-17T16:11:19Z</dcterms:modified>
  <cp:category/>
  <cp:version/>
  <cp:contentType/>
  <cp:contentStatus/>
</cp:coreProperties>
</file>