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8000" windowHeight="4950"/>
  </bookViews>
  <sheets>
    <sheet name="Paraguay data" sheetId="7" r:id="rId1"/>
  </sheets>
  <definedNames>
    <definedName name="_xlnm.Print_Titles" localSheetId="0">'Paraguay data'!$1:$3</definedName>
    <definedName name="_xlnm.Print_Area" localSheetId="0">'Paraguay data'!$C$1:$P$120</definedName>
  </definedNames>
  <calcPr calcId="124519"/>
</workbook>
</file>

<file path=xl/calcChain.xml><?xml version="1.0" encoding="utf-8"?>
<calcChain xmlns="http://schemas.openxmlformats.org/spreadsheetml/2006/main">
  <c r="N116" i="7"/>
  <c r="N115"/>
  <c r="N114"/>
  <c r="N113"/>
  <c r="N34"/>
  <c r="N33"/>
  <c r="N32"/>
  <c r="N31"/>
  <c r="N30"/>
  <c r="N10"/>
  <c r="N43" s="1"/>
  <c r="M116"/>
  <c r="M115"/>
  <c r="M114"/>
  <c r="M113"/>
  <c r="M33"/>
  <c r="M10"/>
  <c r="M43" s="1"/>
  <c r="F116"/>
  <c r="F115"/>
  <c r="F114"/>
  <c r="F113"/>
  <c r="F34"/>
  <c r="F33"/>
  <c r="F32"/>
  <c r="F31"/>
  <c r="F30"/>
  <c r="F10"/>
  <c r="F43" s="1"/>
  <c r="F5"/>
  <c r="K116"/>
  <c r="K115"/>
  <c r="K114"/>
  <c r="K113"/>
  <c r="K33"/>
  <c r="K31"/>
  <c r="K30"/>
  <c r="K10"/>
  <c r="K43" s="1"/>
  <c r="K5"/>
  <c r="J116"/>
  <c r="J115"/>
  <c r="J114"/>
  <c r="J113"/>
  <c r="J34"/>
  <c r="J33"/>
  <c r="J32"/>
  <c r="J31"/>
  <c r="J30"/>
  <c r="J10"/>
  <c r="J43" s="1"/>
  <c r="J5"/>
  <c r="L116"/>
  <c r="L115"/>
  <c r="L114"/>
  <c r="L113"/>
  <c r="L34"/>
  <c r="L33"/>
  <c r="L32"/>
  <c r="L31"/>
  <c r="L30"/>
  <c r="L10"/>
  <c r="L43" s="1"/>
  <c r="L5"/>
  <c r="H116"/>
  <c r="H115"/>
  <c r="H114"/>
  <c r="H113"/>
  <c r="H34"/>
  <c r="H33"/>
  <c r="H32"/>
  <c r="H31"/>
  <c r="H30"/>
  <c r="H10"/>
  <c r="H43" s="1"/>
  <c r="H5"/>
  <c r="I116"/>
  <c r="I115"/>
  <c r="I114"/>
  <c r="I113"/>
  <c r="I34"/>
  <c r="I33"/>
  <c r="I32"/>
  <c r="I31"/>
  <c r="I30"/>
  <c r="I10"/>
  <c r="I43" s="1"/>
  <c r="I5"/>
  <c r="E113"/>
  <c r="G113"/>
  <c r="O113"/>
  <c r="P113"/>
  <c r="E114"/>
  <c r="G114"/>
  <c r="O114"/>
  <c r="P114"/>
  <c r="E115"/>
  <c r="G115"/>
  <c r="O115"/>
  <c r="P115"/>
  <c r="E116"/>
  <c r="G116"/>
  <c r="O116"/>
  <c r="P116"/>
  <c r="D114"/>
  <c r="D115"/>
  <c r="D116"/>
  <c r="D113"/>
  <c r="P31"/>
  <c r="O31"/>
  <c r="G31"/>
  <c r="E31"/>
  <c r="D31"/>
  <c r="P33"/>
  <c r="O33"/>
  <c r="P30"/>
  <c r="O30"/>
  <c r="G34"/>
  <c r="G33"/>
  <c r="E33"/>
  <c r="D33"/>
  <c r="E32"/>
  <c r="D32"/>
  <c r="G30"/>
  <c r="D30"/>
  <c r="E10"/>
  <c r="E43" s="1"/>
  <c r="G10"/>
  <c r="G43" s="1"/>
  <c r="O10"/>
  <c r="O43" s="1"/>
  <c r="P10"/>
  <c r="P43" s="1"/>
  <c r="D10"/>
  <c r="D43" s="1"/>
  <c r="G5"/>
  <c r="E5"/>
  <c r="D5"/>
</calcChain>
</file>

<file path=xl/sharedStrings.xml><?xml version="1.0" encoding="utf-8"?>
<sst xmlns="http://schemas.openxmlformats.org/spreadsheetml/2006/main" count="130" uniqueCount="85">
  <si>
    <t>Total</t>
  </si>
  <si>
    <t>Male</t>
  </si>
  <si>
    <t>Female</t>
  </si>
  <si>
    <t>Urban</t>
  </si>
  <si>
    <t>Rural</t>
  </si>
  <si>
    <t>Rural female</t>
  </si>
  <si>
    <t>Urban male</t>
  </si>
  <si>
    <t>Labour force participation rate (15+)</t>
  </si>
  <si>
    <t>Rural male</t>
  </si>
  <si>
    <t>Urban female</t>
  </si>
  <si>
    <t>Employment to population ratio (15+)</t>
  </si>
  <si>
    <t>Rural female agriculture</t>
  </si>
  <si>
    <t>Rural female non agriculture</t>
  </si>
  <si>
    <t>Rural male agriculture</t>
  </si>
  <si>
    <t>Rural male non agriculture</t>
  </si>
  <si>
    <t>Employed</t>
  </si>
  <si>
    <t>Wage/ paid employee worker (% employment 15+)</t>
  </si>
  <si>
    <t>Unpaid family workers</t>
  </si>
  <si>
    <t>Employer (% of employment 15+)</t>
  </si>
  <si>
    <t>Own account worker (% employment 15+)</t>
  </si>
  <si>
    <t>Unpaid family worker (% employment 15+)</t>
  </si>
  <si>
    <t>Note:</t>
  </si>
  <si>
    <t>Population 60+</t>
  </si>
  <si>
    <t>Employees</t>
  </si>
  <si>
    <t>Self employed</t>
  </si>
  <si>
    <t>No health insurance</t>
  </si>
  <si>
    <t>Children less than 15</t>
  </si>
  <si>
    <t>Population 15+</t>
  </si>
  <si>
    <t>Employment and status in employment</t>
  </si>
  <si>
    <t>Employment "security"</t>
  </si>
  <si>
    <t>Paraguay 2010</t>
  </si>
  <si>
    <r>
      <rPr>
        <b/>
        <i/>
        <sz val="10"/>
        <color theme="1"/>
        <rFont val="Calibri"/>
        <family val="2"/>
      </rPr>
      <t xml:space="preserve">Sources: </t>
    </r>
    <r>
      <rPr>
        <sz val="10"/>
        <color theme="1"/>
        <rFont val="Calibri"/>
        <family val="2"/>
      </rPr>
      <t>EPH 2010</t>
    </r>
  </si>
  <si>
    <t>Agriculture as a percentage of total employment (15+ | Main activity)</t>
  </si>
  <si>
    <t>Employee | public sector</t>
  </si>
  <si>
    <t>Employee | private sector</t>
  </si>
  <si>
    <t>Domestic worker (% employment 15+)</t>
  </si>
  <si>
    <t>Public sector employees</t>
  </si>
  <si>
    <t>Private sector employees</t>
  </si>
  <si>
    <t>Domestic workers</t>
  </si>
  <si>
    <r>
      <rPr>
        <b/>
        <sz val="10"/>
        <color theme="1"/>
        <rFont val="Calibri"/>
        <family val="2"/>
      </rPr>
      <t xml:space="preserve">No contract </t>
    </r>
    <r>
      <rPr>
        <sz val="10"/>
        <color theme="1"/>
        <rFont val="Calibri"/>
        <family val="2"/>
      </rPr>
      <t>(verbal agreement) among employees and domestic workers</t>
    </r>
  </si>
  <si>
    <r>
      <rPr>
        <b/>
        <sz val="10"/>
        <color theme="1"/>
        <rFont val="Calibri"/>
        <family val="2"/>
      </rPr>
      <t>Permanent witten</t>
    </r>
    <r>
      <rPr>
        <sz val="10"/>
        <color theme="1"/>
        <rFont val="Calibri"/>
        <family val="2"/>
      </rPr>
      <t xml:space="preserve"> contract among </t>
    </r>
    <r>
      <rPr>
        <b/>
        <i/>
        <u/>
        <sz val="10"/>
        <color theme="1"/>
        <rFont val="Calibri"/>
        <family val="2"/>
      </rPr>
      <t>employees (public or private sectors) and domestic workers (</t>
    </r>
    <r>
      <rPr>
        <sz val="10"/>
        <color theme="1"/>
        <rFont val="Calibri"/>
        <family val="2"/>
      </rPr>
      <t>15+)</t>
    </r>
  </si>
  <si>
    <r>
      <t>Employment contract</t>
    </r>
    <r>
      <rPr>
        <b/>
        <vertAlign val="superscript"/>
        <sz val="10"/>
        <color theme="1"/>
        <rFont val="Calibri"/>
        <family val="2"/>
      </rPr>
      <t>1</t>
    </r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</si>
  <si>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Contracts are defined as unlimited, fixed term temporary, no contract (verbal agreement) and probation period</t>
    </r>
  </si>
  <si>
    <r>
      <t xml:space="preserve">Entitled to annual leave </t>
    </r>
    <r>
      <rPr>
        <b/>
        <u/>
        <sz val="10"/>
        <color theme="1"/>
        <rFont val="Calibri"/>
        <family val="2"/>
      </rPr>
      <t>among employees (public or private sectors) and domestic workers (15+)</t>
    </r>
  </si>
  <si>
    <r>
      <rPr>
        <vertAlign val="superscript"/>
        <sz val="10"/>
        <color theme="1"/>
        <rFont val="Calibri"/>
        <family val="2"/>
      </rPr>
      <t xml:space="preserve">2 </t>
    </r>
    <r>
      <rPr>
        <sz val="10"/>
        <color theme="1"/>
        <rFont val="Calibri"/>
        <family val="2"/>
      </rPr>
      <t>Self-employed are not covered</t>
    </r>
  </si>
  <si>
    <r>
      <rPr>
        <b/>
        <sz val="10"/>
        <color theme="1"/>
        <rFont val="Calibri"/>
        <family val="2"/>
      </rPr>
      <t>Social security coverage by contributory scheme(s)</t>
    </r>
    <r>
      <rPr>
        <sz val="10"/>
        <color theme="1"/>
        <rFont val="Calibri"/>
        <family val="2"/>
      </rPr>
      <t xml:space="preserve"> | Contribution to pension schemes (% </t>
    </r>
    <r>
      <rPr>
        <b/>
        <sz val="10"/>
        <color theme="1"/>
        <rFont val="Calibri"/>
        <family val="2"/>
      </rPr>
      <t xml:space="preserve">total </t>
    </r>
    <r>
      <rPr>
        <b/>
        <u/>
        <sz val="10"/>
        <color theme="1"/>
        <rFont val="Calibri"/>
        <family val="2"/>
      </rPr>
      <t>employment as reference</t>
    </r>
    <r>
      <rPr>
        <sz val="10"/>
        <color theme="1"/>
        <rFont val="Calibri"/>
        <family val="2"/>
      </rPr>
      <t xml:space="preserve"> 15+)</t>
    </r>
  </si>
  <si>
    <t>Type (s) of scheme (as a percentage of contributors | Total = 100)</t>
  </si>
  <si>
    <t>IPS</t>
  </si>
  <si>
    <t>Caja Fiscal</t>
  </si>
  <si>
    <t>Caja Bancaria</t>
  </si>
  <si>
    <t>Caja Municipal</t>
  </si>
  <si>
    <t>Other</t>
  </si>
  <si>
    <t>Private fund/ scheme</t>
  </si>
  <si>
    <t>Among private employees</t>
  </si>
  <si>
    <r>
      <rPr>
        <b/>
        <sz val="10"/>
        <color theme="1"/>
        <rFont val="Calibri"/>
        <family val="2"/>
      </rPr>
      <t>Type of health insurance</t>
    </r>
    <r>
      <rPr>
        <sz val="10"/>
        <color theme="1"/>
        <rFont val="Calibri"/>
        <family val="2"/>
      </rPr>
      <t xml:space="preserve"> (% of total population) </t>
    </r>
  </si>
  <si>
    <t>Seguro privado individual</t>
  </si>
  <si>
    <t>Seguro privado laboral</t>
  </si>
  <si>
    <t>Seguro privado familiar</t>
  </si>
  <si>
    <t>Sanidad Militar</t>
  </si>
  <si>
    <t>Sanidad Policial</t>
  </si>
  <si>
    <t>Seguro local</t>
  </si>
  <si>
    <r>
      <t>Social security coverage by contributory scheme(s) | Contribution to pension schemes</t>
    </r>
    <r>
      <rPr>
        <b/>
        <vertAlign val="superscript"/>
        <sz val="10"/>
        <color theme="1"/>
        <rFont val="Calibri"/>
        <family val="2"/>
      </rPr>
      <t>2</t>
    </r>
    <r>
      <rPr>
        <b/>
        <sz val="10"/>
        <color theme="1"/>
        <rFont val="Calibri"/>
        <family val="2"/>
      </rPr>
      <t xml:space="preserve"> (% </t>
    </r>
    <r>
      <rPr>
        <b/>
        <u/>
        <sz val="10"/>
        <color theme="1"/>
        <rFont val="Calibri"/>
        <family val="2"/>
      </rPr>
      <t>employees</t>
    </r>
    <r>
      <rPr>
        <b/>
        <sz val="10"/>
        <color theme="1"/>
        <rFont val="Calibri"/>
        <family val="2"/>
      </rPr>
      <t xml:space="preserve"> | Main activity 15+)</t>
    </r>
  </si>
  <si>
    <t>Covered by IPS by who</t>
  </si>
  <si>
    <t>Direct contributor</t>
  </si>
  <si>
    <t>Insured indirectly (as a member of the family)</t>
  </si>
  <si>
    <t>Old age pensioner</t>
  </si>
  <si>
    <t>Other pensioner</t>
  </si>
  <si>
    <t>Employer</t>
  </si>
  <si>
    <t>Unemployed</t>
  </si>
  <si>
    <t>Inactive</t>
  </si>
  <si>
    <t>Among employed</t>
  </si>
  <si>
    <t>…</t>
  </si>
  <si>
    <t>Formal/ informal sector | nationally defined</t>
  </si>
  <si>
    <r>
      <rPr>
        <b/>
        <u/>
        <sz val="10"/>
        <color theme="1"/>
        <rFont val="Calibri"/>
        <family val="2"/>
      </rPr>
      <t xml:space="preserve">Employment in the informal sector </t>
    </r>
    <r>
      <rPr>
        <sz val="10"/>
        <color theme="1"/>
        <rFont val="Calibri"/>
        <family val="2"/>
      </rPr>
      <t>(% total employment 15+)</t>
    </r>
  </si>
  <si>
    <t>To be completed</t>
  </si>
  <si>
    <t>Labour market indicators</t>
  </si>
  <si>
    <t>-- 15-24</t>
  </si>
  <si>
    <t>-- 15-29</t>
  </si>
  <si>
    <t>Social protection</t>
  </si>
  <si>
    <r>
      <rPr>
        <b/>
        <sz val="11"/>
        <color theme="1"/>
        <rFont val="Calibri"/>
        <family val="2"/>
      </rPr>
      <t xml:space="preserve">Having health insurance </t>
    </r>
    <r>
      <rPr>
        <sz val="11"/>
        <color theme="1"/>
        <rFont val="Calibri"/>
        <family val="2"/>
      </rPr>
      <t>(% of total population)</t>
    </r>
  </si>
  <si>
    <t>Percentage elderly above retirement age (60+) receiving an old age pension</t>
  </si>
  <si>
    <t>-- among 65+</t>
  </si>
  <si>
    <t>-- among 70+</t>
  </si>
  <si>
    <t>Average amount of pension  among elderly aged 60 and over</t>
  </si>
  <si>
    <t>Median amount of pension  among elderly aged 60 and over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</si>
</sst>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color theme="1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i/>
      <u/>
      <sz val="10"/>
      <color theme="1"/>
      <name val="Calibri"/>
      <family val="2"/>
    </font>
    <font>
      <b/>
      <u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4"/>
      <color indexed="8"/>
      <name val="Calibri"/>
      <family val="2"/>
    </font>
    <font>
      <b/>
      <vertAlign val="superscript"/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2"/>
      <color theme="4" tint="-0.249977111117893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450666829432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left"/>
    </xf>
    <xf numFmtId="0" fontId="9" fillId="2" borderId="0" xfId="0" applyFont="1" applyFill="1" applyAlignment="1">
      <alignment wrapText="1"/>
    </xf>
    <xf numFmtId="0" fontId="0" fillId="2" borderId="4" xfId="0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2" fillId="3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 indent="1"/>
    </xf>
    <xf numFmtId="0" fontId="6" fillId="2" borderId="0" xfId="0" applyFont="1" applyFill="1" applyBorder="1" applyAlignment="1">
      <alignment horizontal="left" wrapText="1" indent="1"/>
    </xf>
    <xf numFmtId="0" fontId="2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0" fillId="2" borderId="2" xfId="0" applyFill="1" applyBorder="1" applyAlignment="1">
      <alignment wrapText="1"/>
    </xf>
    <xf numFmtId="0" fontId="0" fillId="2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64" fontId="0" fillId="2" borderId="0" xfId="0" applyNumberForma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 indent="1"/>
    </xf>
    <xf numFmtId="0" fontId="6" fillId="2" borderId="0" xfId="0" applyFont="1" applyFill="1" applyBorder="1" applyAlignment="1">
      <alignment horizontal="left" wrapText="1" indent="2"/>
    </xf>
    <xf numFmtId="0" fontId="0" fillId="2" borderId="0" xfId="0" quotePrefix="1" applyFill="1" applyBorder="1" applyAlignment="1">
      <alignment horizontal="left" wrapText="1"/>
    </xf>
    <xf numFmtId="0" fontId="0" fillId="4" borderId="0" xfId="0" applyFill="1"/>
    <xf numFmtId="0" fontId="1" fillId="4" borderId="3" xfId="0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14" fillId="5" borderId="0" xfId="0" applyFont="1" applyFill="1"/>
    <xf numFmtId="0" fontId="14" fillId="2" borderId="0" xfId="0" applyFont="1" applyFill="1" applyBorder="1" applyAlignment="1">
      <alignment horizontal="left" wrapText="1"/>
    </xf>
    <xf numFmtId="0" fontId="0" fillId="4" borderId="0" xfId="0" applyFill="1" applyBorder="1" applyAlignment="1">
      <alignment horizontal="left"/>
    </xf>
    <xf numFmtId="0" fontId="0" fillId="2" borderId="2" xfId="0" applyFill="1" applyBorder="1"/>
    <xf numFmtId="0" fontId="0" fillId="2" borderId="2" xfId="0" quotePrefix="1" applyFill="1" applyBorder="1" applyAlignment="1">
      <alignment horizontal="left" wrapText="1"/>
    </xf>
    <xf numFmtId="0" fontId="0" fillId="4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3"/>
  <sheetViews>
    <sheetView tabSelected="1" workbookViewId="0">
      <pane xSplit="3" ySplit="3" topLeftCell="D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baseColWidth="10" defaultColWidth="11.42578125" defaultRowHeight="12.75"/>
  <cols>
    <col min="1" max="1" width="7.140625" style="1" customWidth="1"/>
    <col min="2" max="2" width="3.85546875" style="1" customWidth="1"/>
    <col min="3" max="3" width="53.5703125" style="9" customWidth="1"/>
    <col min="4" max="13" width="11.42578125" style="1"/>
    <col min="14" max="14" width="12.85546875" style="3" customWidth="1"/>
    <col min="15" max="15" width="11.42578125" style="1"/>
    <col min="16" max="16" width="13.5703125" style="1" customWidth="1"/>
    <col min="17" max="16384" width="11.42578125" style="1"/>
  </cols>
  <sheetData>
    <row r="1" spans="1:16" ht="18.75">
      <c r="C1" s="11" t="s">
        <v>30</v>
      </c>
    </row>
    <row r="2" spans="1:16" ht="4.5" customHeight="1"/>
    <row r="3" spans="1:16" ht="25.5">
      <c r="A3" s="40"/>
      <c r="B3" s="40"/>
      <c r="C3" s="41"/>
      <c r="D3" s="41" t="s">
        <v>0</v>
      </c>
      <c r="E3" s="41" t="s">
        <v>2</v>
      </c>
      <c r="F3" s="41" t="s">
        <v>1</v>
      </c>
      <c r="G3" s="41" t="s">
        <v>4</v>
      </c>
      <c r="H3" s="41" t="s">
        <v>3</v>
      </c>
      <c r="I3" s="41" t="s">
        <v>5</v>
      </c>
      <c r="J3" s="41" t="s">
        <v>9</v>
      </c>
      <c r="K3" s="41" t="s">
        <v>8</v>
      </c>
      <c r="L3" s="41" t="s">
        <v>6</v>
      </c>
      <c r="M3" s="41" t="s">
        <v>11</v>
      </c>
      <c r="N3" s="41" t="s">
        <v>12</v>
      </c>
      <c r="O3" s="41" t="s">
        <v>13</v>
      </c>
      <c r="P3" s="41" t="s">
        <v>14</v>
      </c>
    </row>
    <row r="4" spans="1:16" ht="18.75">
      <c r="A4" s="23">
        <v>1</v>
      </c>
      <c r="B4" s="23"/>
      <c r="C4" s="24" t="s">
        <v>75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>
      <c r="C5" s="16" t="s">
        <v>7</v>
      </c>
      <c r="D5" s="26">
        <f>64.6+3.9</f>
        <v>68.5</v>
      </c>
      <c r="E5" s="26">
        <f>E6+3.9</f>
        <v>53.699999999999996</v>
      </c>
      <c r="F5" s="26">
        <f>F6+3.9</f>
        <v>83.300000000000011</v>
      </c>
      <c r="G5" s="26">
        <f>G6+2.6</f>
        <v>68.899999999999991</v>
      </c>
      <c r="H5" s="26">
        <f>H6+4.7</f>
        <v>68.2</v>
      </c>
      <c r="I5" s="26">
        <f>I6+3</f>
        <v>48.9</v>
      </c>
      <c r="J5" s="26">
        <f>J6+4.4</f>
        <v>56.5</v>
      </c>
      <c r="K5" s="26">
        <f>K6+2.3</f>
        <v>87.2</v>
      </c>
      <c r="L5" s="26">
        <f>L6+5</f>
        <v>80.599999999999994</v>
      </c>
      <c r="M5" s="7" t="s">
        <v>71</v>
      </c>
      <c r="N5" s="7" t="s">
        <v>71</v>
      </c>
      <c r="O5" s="7" t="s">
        <v>71</v>
      </c>
      <c r="P5" s="7" t="s">
        <v>71</v>
      </c>
    </row>
    <row r="6" spans="1:16">
      <c r="C6" s="27" t="s">
        <v>10</v>
      </c>
      <c r="D6" s="6">
        <v>64.599999999999994</v>
      </c>
      <c r="E6" s="6">
        <v>49.8</v>
      </c>
      <c r="F6" s="6">
        <v>79.400000000000006</v>
      </c>
      <c r="G6" s="6">
        <v>66.3</v>
      </c>
      <c r="H6" s="6">
        <v>63.5</v>
      </c>
      <c r="I6" s="6">
        <v>45.9</v>
      </c>
      <c r="J6" s="6">
        <v>52.1</v>
      </c>
      <c r="K6" s="6">
        <v>84.9</v>
      </c>
      <c r="L6" s="6">
        <v>75.599999999999994</v>
      </c>
      <c r="M6" s="5" t="s">
        <v>71</v>
      </c>
      <c r="N6" s="5" t="s">
        <v>71</v>
      </c>
      <c r="O6" s="5" t="s">
        <v>71</v>
      </c>
      <c r="P6" s="5" t="s">
        <v>71</v>
      </c>
    </row>
    <row r="7" spans="1:16" ht="25.5">
      <c r="C7" s="27" t="s">
        <v>32</v>
      </c>
      <c r="D7" s="6">
        <v>25.6</v>
      </c>
      <c r="E7" s="6">
        <v>18.2</v>
      </c>
      <c r="F7" s="6">
        <v>30.2</v>
      </c>
      <c r="G7" s="6">
        <v>59.1</v>
      </c>
      <c r="H7" s="6">
        <v>3.5</v>
      </c>
      <c r="I7" s="6">
        <v>49.1</v>
      </c>
      <c r="J7" s="6">
        <v>2.5</v>
      </c>
      <c r="K7" s="6">
        <v>63.9</v>
      </c>
      <c r="L7" s="6">
        <v>4.3</v>
      </c>
      <c r="M7" s="5" t="s">
        <v>71</v>
      </c>
      <c r="N7" s="5" t="s">
        <v>71</v>
      </c>
      <c r="O7" s="5" t="s">
        <v>71</v>
      </c>
      <c r="P7" s="5" t="s">
        <v>71</v>
      </c>
    </row>
    <row r="8" spans="1:16" ht="15">
      <c r="C8" s="14" t="s">
        <v>28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>
      <c r="C9" s="27" t="s">
        <v>10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>
      <c r="C10" s="27" t="s">
        <v>16</v>
      </c>
      <c r="D10" s="6">
        <f>D11+D12</f>
        <v>45</v>
      </c>
      <c r="E10" s="6">
        <f t="shared" ref="E10:P10" si="0">E11+E12</f>
        <v>32.700000000000003</v>
      </c>
      <c r="F10" s="6">
        <f t="shared" ref="F10" si="1">F11+F12</f>
        <v>52.7</v>
      </c>
      <c r="G10" s="6">
        <f t="shared" si="0"/>
        <v>26.5</v>
      </c>
      <c r="H10" s="6">
        <f t="shared" ref="H10" si="2">H11+H12</f>
        <v>57.3</v>
      </c>
      <c r="I10" s="6">
        <f t="shared" ref="I10:K10" si="3">I11+I12</f>
        <v>13.3</v>
      </c>
      <c r="J10" s="6">
        <f t="shared" si="3"/>
        <v>42.5</v>
      </c>
      <c r="K10" s="6">
        <f t="shared" si="3"/>
        <v>32.799999999999997</v>
      </c>
      <c r="L10" s="6">
        <f t="shared" ref="L10:N10" si="4">L11+L12</f>
        <v>68.2</v>
      </c>
      <c r="M10" s="6">
        <f t="shared" si="4"/>
        <v>1.8</v>
      </c>
      <c r="N10" s="6">
        <f t="shared" si="4"/>
        <v>24.3</v>
      </c>
      <c r="O10" s="6">
        <f t="shared" si="0"/>
        <v>15.5</v>
      </c>
      <c r="P10" s="6">
        <f t="shared" si="0"/>
        <v>63.4</v>
      </c>
    </row>
    <row r="11" spans="1:16">
      <c r="C11" s="31" t="s">
        <v>33</v>
      </c>
      <c r="D11" s="6">
        <v>9.1999999999999993</v>
      </c>
      <c r="E11" s="6">
        <v>10.8</v>
      </c>
      <c r="F11" s="6">
        <v>8.1999999999999993</v>
      </c>
      <c r="G11" s="6">
        <v>3</v>
      </c>
      <c r="H11" s="6">
        <v>13.3</v>
      </c>
      <c r="I11" s="6">
        <v>4.2</v>
      </c>
      <c r="J11" s="6">
        <v>14.1</v>
      </c>
      <c r="K11" s="6">
        <v>2.4</v>
      </c>
      <c r="L11" s="6">
        <v>12.8</v>
      </c>
      <c r="M11" s="6">
        <v>0</v>
      </c>
      <c r="N11" s="6">
        <v>8.1999999999999993</v>
      </c>
      <c r="O11" s="6">
        <v>0</v>
      </c>
      <c r="P11" s="6">
        <v>6.5</v>
      </c>
    </row>
    <row r="12" spans="1:16">
      <c r="C12" s="31" t="s">
        <v>34</v>
      </c>
      <c r="D12" s="6">
        <v>35.799999999999997</v>
      </c>
      <c r="E12" s="6">
        <v>21.9</v>
      </c>
      <c r="F12" s="6">
        <v>44.5</v>
      </c>
      <c r="G12" s="6">
        <v>23.5</v>
      </c>
      <c r="H12" s="6">
        <v>44</v>
      </c>
      <c r="I12" s="6">
        <v>9.1</v>
      </c>
      <c r="J12" s="6">
        <v>28.4</v>
      </c>
      <c r="K12" s="6">
        <v>30.4</v>
      </c>
      <c r="L12" s="6">
        <v>55.4</v>
      </c>
      <c r="M12" s="6">
        <v>1.8</v>
      </c>
      <c r="N12" s="6">
        <v>16.100000000000001</v>
      </c>
      <c r="O12" s="6">
        <v>15.5</v>
      </c>
      <c r="P12" s="6">
        <v>56.9</v>
      </c>
    </row>
    <row r="13" spans="1:16">
      <c r="C13" s="27" t="s">
        <v>18</v>
      </c>
      <c r="D13" s="6">
        <v>5.3</v>
      </c>
      <c r="E13" s="6">
        <v>2.9</v>
      </c>
      <c r="F13" s="6">
        <v>6.7</v>
      </c>
      <c r="G13" s="6">
        <v>3.8</v>
      </c>
      <c r="H13" s="6">
        <v>6.2</v>
      </c>
      <c r="I13" s="6">
        <v>1.4</v>
      </c>
      <c r="J13" s="6">
        <v>3.7</v>
      </c>
      <c r="K13" s="6">
        <v>5</v>
      </c>
      <c r="L13" s="6">
        <v>8</v>
      </c>
      <c r="M13" s="6">
        <v>1.6</v>
      </c>
      <c r="N13" s="6">
        <v>1.2</v>
      </c>
      <c r="O13" s="6">
        <v>3.5</v>
      </c>
      <c r="P13" s="6">
        <v>7.8</v>
      </c>
    </row>
    <row r="14" spans="1:16">
      <c r="C14" s="27" t="s">
        <v>19</v>
      </c>
      <c r="D14" s="6">
        <v>34.1</v>
      </c>
      <c r="E14" s="6">
        <v>38.299999999999997</v>
      </c>
      <c r="F14" s="6">
        <v>31.6</v>
      </c>
      <c r="G14" s="6">
        <v>49.5</v>
      </c>
      <c r="H14" s="6">
        <v>24</v>
      </c>
      <c r="I14" s="6">
        <v>57.2</v>
      </c>
      <c r="J14" s="6">
        <v>28.7</v>
      </c>
      <c r="K14" s="6">
        <v>45.9</v>
      </c>
      <c r="L14" s="6">
        <v>20.5</v>
      </c>
      <c r="M14" s="6">
        <v>72.7</v>
      </c>
      <c r="N14" s="6">
        <v>42.2</v>
      </c>
      <c r="O14" s="6">
        <v>58.1</v>
      </c>
      <c r="P14" s="6">
        <v>24.2</v>
      </c>
    </row>
    <row r="15" spans="1:16">
      <c r="C15" s="27" t="s">
        <v>20</v>
      </c>
      <c r="D15" s="6">
        <v>7.9</v>
      </c>
      <c r="E15" s="6">
        <v>7.6</v>
      </c>
      <c r="F15" s="6">
        <v>8.1</v>
      </c>
      <c r="G15" s="6">
        <v>15.6</v>
      </c>
      <c r="H15" s="6">
        <v>2.8</v>
      </c>
      <c r="I15" s="6">
        <v>15.2</v>
      </c>
      <c r="J15" s="6">
        <v>3.7</v>
      </c>
      <c r="K15" s="6">
        <v>15.7</v>
      </c>
      <c r="L15" s="6">
        <v>2.2000000000000002</v>
      </c>
      <c r="M15" s="6">
        <v>24</v>
      </c>
      <c r="N15" s="6">
        <v>6.8</v>
      </c>
      <c r="O15" s="6">
        <v>22.9</v>
      </c>
      <c r="P15" s="6">
        <v>2.9</v>
      </c>
    </row>
    <row r="16" spans="1:16">
      <c r="C16" s="18" t="s">
        <v>35</v>
      </c>
      <c r="D16" s="33">
        <v>7.6</v>
      </c>
      <c r="E16" s="33">
        <v>18.399999999999999</v>
      </c>
      <c r="F16" s="33">
        <v>0.8</v>
      </c>
      <c r="G16" s="33">
        <v>4.5999999999999996</v>
      </c>
      <c r="H16" s="33">
        <v>9.5</v>
      </c>
      <c r="I16" s="33">
        <v>13</v>
      </c>
      <c r="J16" s="33">
        <v>21.1</v>
      </c>
      <c r="K16" s="33">
        <v>0.6</v>
      </c>
      <c r="L16" s="33">
        <v>1</v>
      </c>
      <c r="M16" s="33">
        <v>0</v>
      </c>
      <c r="N16" s="33">
        <v>25.5</v>
      </c>
      <c r="O16" s="33">
        <v>0</v>
      </c>
      <c r="P16" s="33">
        <v>1.6</v>
      </c>
    </row>
    <row r="17" spans="1:16" s="2" customFormat="1" ht="17.25" customHeight="1">
      <c r="A17" s="23">
        <v>2</v>
      </c>
      <c r="B17" s="23"/>
      <c r="C17" s="25" t="s">
        <v>29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s="2" customFormat="1" ht="17.25" customHeight="1">
      <c r="C18" s="15" t="s">
        <v>41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5.5">
      <c r="C19" s="27" t="s">
        <v>40</v>
      </c>
      <c r="D19" s="6">
        <v>26</v>
      </c>
      <c r="E19" s="6">
        <v>26.2</v>
      </c>
      <c r="F19" s="6">
        <v>25.9</v>
      </c>
      <c r="G19" s="6">
        <v>13</v>
      </c>
      <c r="H19" s="6">
        <v>30</v>
      </c>
      <c r="I19" s="6">
        <v>14.7</v>
      </c>
      <c r="J19" s="6">
        <v>28.6</v>
      </c>
      <c r="K19" s="6">
        <v>12.4</v>
      </c>
      <c r="L19" s="6">
        <v>30.9</v>
      </c>
      <c r="M19" s="6">
        <v>0</v>
      </c>
      <c r="N19" s="6">
        <v>15.2</v>
      </c>
      <c r="O19" s="6">
        <v>0.7</v>
      </c>
      <c r="P19" s="6">
        <v>17.399999999999999</v>
      </c>
    </row>
    <row r="20" spans="1:16">
      <c r="C20" s="28" t="s">
        <v>16</v>
      </c>
      <c r="D20" s="6">
        <v>30.4</v>
      </c>
      <c r="E20" s="6">
        <v>41</v>
      </c>
      <c r="F20" s="6">
        <v>26.3</v>
      </c>
      <c r="G20" s="6">
        <v>15.2</v>
      </c>
      <c r="H20" s="6">
        <v>35</v>
      </c>
      <c r="I20" s="6">
        <v>28.6</v>
      </c>
      <c r="J20" s="6">
        <v>42.9</v>
      </c>
      <c r="K20" s="6">
        <v>12.6</v>
      </c>
      <c r="L20" s="6">
        <v>31.3</v>
      </c>
      <c r="M20" s="6">
        <v>0</v>
      </c>
      <c r="N20" s="6">
        <v>30.6</v>
      </c>
      <c r="O20" s="6">
        <v>0.7</v>
      </c>
      <c r="P20" s="6">
        <v>17.8</v>
      </c>
    </row>
    <row r="21" spans="1:16">
      <c r="C21" s="29" t="s">
        <v>36</v>
      </c>
      <c r="D21" s="6">
        <v>78.8</v>
      </c>
      <c r="E21" s="6">
        <v>80.099999999999994</v>
      </c>
      <c r="F21" s="6">
        <v>77.7</v>
      </c>
      <c r="G21" s="6">
        <v>83.8</v>
      </c>
      <c r="H21" s="6">
        <v>78</v>
      </c>
      <c r="I21" s="6">
        <v>83.8</v>
      </c>
      <c r="J21" s="6">
        <v>79.5</v>
      </c>
      <c r="K21" s="6">
        <v>83.8</v>
      </c>
      <c r="L21" s="6">
        <v>76.8</v>
      </c>
      <c r="M21" s="6">
        <v>0</v>
      </c>
      <c r="N21" s="6">
        <v>83.8</v>
      </c>
      <c r="O21" s="6">
        <v>0</v>
      </c>
      <c r="P21" s="6">
        <v>83.8</v>
      </c>
    </row>
    <row r="22" spans="1:16">
      <c r="C22" s="29" t="s">
        <v>37</v>
      </c>
      <c r="D22" s="6">
        <v>17.899999999999999</v>
      </c>
      <c r="E22" s="6">
        <v>21.8</v>
      </c>
      <c r="F22" s="6">
        <v>16.8</v>
      </c>
      <c r="G22" s="6">
        <v>6.6</v>
      </c>
      <c r="H22" s="6">
        <v>21.9</v>
      </c>
      <c r="I22" s="6">
        <v>3.1</v>
      </c>
      <c r="J22" s="6">
        <v>24.8</v>
      </c>
      <c r="K22" s="6">
        <v>7.1</v>
      </c>
      <c r="L22" s="6">
        <v>20.8</v>
      </c>
      <c r="M22" s="6">
        <v>0</v>
      </c>
      <c r="N22" s="6">
        <v>3.4</v>
      </c>
      <c r="O22" s="6">
        <v>0.7</v>
      </c>
      <c r="P22" s="6">
        <v>10.199999999999999</v>
      </c>
    </row>
    <row r="23" spans="1:16">
      <c r="C23" s="28" t="s">
        <v>38</v>
      </c>
      <c r="D23" s="6">
        <v>0.7</v>
      </c>
      <c r="E23" s="6">
        <v>0.3</v>
      </c>
      <c r="F23" s="6">
        <v>5.7</v>
      </c>
      <c r="G23" s="6">
        <v>0.5</v>
      </c>
      <c r="H23" s="6">
        <v>0.7</v>
      </c>
      <c r="I23" s="6">
        <v>0.5</v>
      </c>
      <c r="J23" s="6">
        <v>0.3</v>
      </c>
      <c r="K23" s="6">
        <v>0</v>
      </c>
      <c r="L23" s="6">
        <v>8.4</v>
      </c>
      <c r="M23" s="6">
        <v>0</v>
      </c>
      <c r="N23" s="6">
        <v>0.5</v>
      </c>
      <c r="O23" s="6">
        <v>0</v>
      </c>
      <c r="P23" s="6">
        <v>0</v>
      </c>
    </row>
    <row r="24" spans="1:16" ht="25.5">
      <c r="C24" s="27" t="s">
        <v>39</v>
      </c>
      <c r="D24" s="6">
        <v>51</v>
      </c>
      <c r="E24" s="6">
        <v>51.8</v>
      </c>
      <c r="F24" s="6">
        <v>50.5</v>
      </c>
      <c r="G24" s="6">
        <v>73.400000000000006</v>
      </c>
      <c r="H24" s="6">
        <v>44.1</v>
      </c>
      <c r="I24" s="6">
        <v>73.7</v>
      </c>
      <c r="J24" s="6">
        <v>47.2</v>
      </c>
      <c r="K24" s="6">
        <v>73.2</v>
      </c>
      <c r="L24" s="6">
        <v>42</v>
      </c>
      <c r="M24" s="6">
        <v>93.2</v>
      </c>
      <c r="N24" s="6">
        <v>73.099999999999994</v>
      </c>
      <c r="O24" s="6">
        <v>95.7</v>
      </c>
      <c r="P24" s="6">
        <v>63.8</v>
      </c>
    </row>
    <row r="25" spans="1:16">
      <c r="C25" s="28" t="s">
        <v>16</v>
      </c>
      <c r="D25" s="6">
        <v>43.8</v>
      </c>
      <c r="E25" s="6">
        <v>27.6</v>
      </c>
      <c r="F25" s="6">
        <v>50.1</v>
      </c>
      <c r="G25" s="6">
        <v>69.400000000000006</v>
      </c>
      <c r="H25" s="6">
        <v>36</v>
      </c>
      <c r="I25" s="6">
        <v>51.5</v>
      </c>
      <c r="J25" s="6">
        <v>23.8</v>
      </c>
      <c r="K25" s="6">
        <v>72.900000000000006</v>
      </c>
      <c r="L25" s="6">
        <v>41.7</v>
      </c>
      <c r="M25" s="6">
        <v>93.2</v>
      </c>
      <c r="N25" s="6">
        <v>48.5</v>
      </c>
      <c r="O25" s="6">
        <v>95.7</v>
      </c>
      <c r="P25" s="6">
        <v>63</v>
      </c>
    </row>
    <row r="26" spans="1:16">
      <c r="C26" s="29" t="s">
        <v>36</v>
      </c>
      <c r="D26" s="6">
        <v>1.3</v>
      </c>
      <c r="E26" s="6">
        <v>0.8</v>
      </c>
      <c r="F26" s="6">
        <v>1.8</v>
      </c>
      <c r="G26" s="6">
        <v>6.6</v>
      </c>
      <c r="H26" s="6">
        <v>21.9</v>
      </c>
      <c r="I26" s="6">
        <v>2.8</v>
      </c>
      <c r="J26" s="6">
        <v>0.5</v>
      </c>
      <c r="K26" s="6">
        <v>0.9</v>
      </c>
      <c r="L26" s="6">
        <v>1.9</v>
      </c>
      <c r="M26" s="6">
        <v>0</v>
      </c>
      <c r="N26" s="6">
        <v>2.8</v>
      </c>
      <c r="O26" s="6">
        <v>0</v>
      </c>
      <c r="P26" s="6">
        <v>0.9</v>
      </c>
    </row>
    <row r="27" spans="1:16">
      <c r="C27" s="29" t="s">
        <v>37</v>
      </c>
      <c r="D27" s="6">
        <v>54.7</v>
      </c>
      <c r="E27" s="6">
        <v>40.700000000000003</v>
      </c>
      <c r="F27" s="6">
        <v>59</v>
      </c>
      <c r="G27" s="6">
        <v>77.900000000000006</v>
      </c>
      <c r="H27" s="6">
        <v>46.6</v>
      </c>
      <c r="I27" s="6">
        <v>74</v>
      </c>
      <c r="J27" s="6">
        <v>35.4</v>
      </c>
      <c r="K27" s="6">
        <v>78.400000000000006</v>
      </c>
      <c r="L27" s="6">
        <v>50.8</v>
      </c>
      <c r="M27" s="6">
        <v>93.2</v>
      </c>
      <c r="N27" s="6">
        <v>72</v>
      </c>
      <c r="O27" s="6">
        <v>95.7</v>
      </c>
      <c r="P27" s="6">
        <v>70.099999999999994</v>
      </c>
    </row>
    <row r="28" spans="1:16">
      <c r="C28" s="28" t="s">
        <v>38</v>
      </c>
      <c r="D28" s="6">
        <v>94.3</v>
      </c>
      <c r="E28" s="6">
        <v>95.2</v>
      </c>
      <c r="F28" s="6">
        <v>81.2</v>
      </c>
      <c r="G28" s="6">
        <v>96.2</v>
      </c>
      <c r="H28" s="6">
        <v>93.6</v>
      </c>
      <c r="I28" s="6">
        <v>96.4</v>
      </c>
      <c r="J28" s="6">
        <v>94.8</v>
      </c>
      <c r="K28" s="6">
        <v>94</v>
      </c>
      <c r="L28" s="6">
        <v>75.2</v>
      </c>
      <c r="M28" s="6">
        <v>0</v>
      </c>
      <c r="N28" s="6">
        <v>96.4</v>
      </c>
      <c r="O28" s="6">
        <v>0</v>
      </c>
      <c r="P28" s="6">
        <v>94</v>
      </c>
    </row>
    <row r="29" spans="1:16" ht="4.5" customHeight="1">
      <c r="C29" s="2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25.5">
      <c r="C30" s="30" t="s">
        <v>43</v>
      </c>
      <c r="D30" s="6">
        <f>100-47.1</f>
        <v>52.9</v>
      </c>
      <c r="E30" s="6">
        <v>60</v>
      </c>
      <c r="F30" s="6">
        <f>100-51.1</f>
        <v>48.9</v>
      </c>
      <c r="G30" s="6">
        <f>100-68.4</f>
        <v>31.599999999999994</v>
      </c>
      <c r="H30" s="6">
        <f>100-41</f>
        <v>59</v>
      </c>
      <c r="I30" s="6">
        <f>100-65.5</f>
        <v>34.5</v>
      </c>
      <c r="J30" s="6">
        <f>100-34.9</f>
        <v>65.099999999999994</v>
      </c>
      <c r="K30" s="6">
        <f>100-69.5</f>
        <v>30.5</v>
      </c>
      <c r="L30" s="6">
        <f>100-44.9</f>
        <v>55.1</v>
      </c>
      <c r="M30" s="6">
        <v>0</v>
      </c>
      <c r="N30" s="6">
        <f>100-64.2</f>
        <v>35.799999999999997</v>
      </c>
      <c r="O30" s="6">
        <f>100-87.4</f>
        <v>12.599999999999994</v>
      </c>
      <c r="P30" s="6">
        <f>100-62.5</f>
        <v>37.5</v>
      </c>
    </row>
    <row r="31" spans="1:16">
      <c r="C31" s="27" t="s">
        <v>16</v>
      </c>
      <c r="D31" s="6">
        <f>100-44</f>
        <v>56</v>
      </c>
      <c r="E31" s="6">
        <f>100-27.2</f>
        <v>72.8</v>
      </c>
      <c r="F31" s="6">
        <f>100-50.9</f>
        <v>49.1</v>
      </c>
      <c r="G31" s="6">
        <f>100-65.4</f>
        <v>34.599999999999994</v>
      </c>
      <c r="H31" s="6">
        <f>100-38</f>
        <v>62</v>
      </c>
      <c r="I31" s="6">
        <f>100-48.9</f>
        <v>51.1</v>
      </c>
      <c r="J31" s="6">
        <f>100-23.9</f>
        <v>76.099999999999994</v>
      </c>
      <c r="K31" s="6">
        <f>100-69</f>
        <v>31</v>
      </c>
      <c r="L31" s="6">
        <f>100-44.8</f>
        <v>55.2</v>
      </c>
      <c r="M31" s="6">
        <v>0</v>
      </c>
      <c r="N31" s="6">
        <f>100-45.2</f>
        <v>54.8</v>
      </c>
      <c r="O31" s="6">
        <f>100-87.4</f>
        <v>12.599999999999994</v>
      </c>
      <c r="P31" s="6">
        <f>100-61.5</f>
        <v>38.5</v>
      </c>
    </row>
    <row r="32" spans="1:16">
      <c r="C32" s="31" t="s">
        <v>36</v>
      </c>
      <c r="D32" s="6">
        <f>100-8.2</f>
        <v>91.8</v>
      </c>
      <c r="E32" s="6">
        <f>100-5.8</f>
        <v>94.2</v>
      </c>
      <c r="F32" s="6">
        <f>100-10.2</f>
        <v>89.8</v>
      </c>
      <c r="G32" s="6">
        <v>90.8</v>
      </c>
      <c r="H32" s="6">
        <f>100-8.1</f>
        <v>91.9</v>
      </c>
      <c r="I32" s="6">
        <f>100-9.2</f>
        <v>90.8</v>
      </c>
      <c r="J32" s="6">
        <f>100-5.3</f>
        <v>94.7</v>
      </c>
      <c r="K32" s="6">
        <v>90.8</v>
      </c>
      <c r="L32" s="6">
        <f>100-10.3</f>
        <v>89.7</v>
      </c>
      <c r="M32" s="6">
        <v>0</v>
      </c>
      <c r="N32" s="6">
        <f>100-9.2</f>
        <v>90.8</v>
      </c>
      <c r="O32" s="6">
        <v>0</v>
      </c>
      <c r="P32" s="6">
        <v>90.8</v>
      </c>
    </row>
    <row r="33" spans="1:16">
      <c r="C33" s="31" t="s">
        <v>37</v>
      </c>
      <c r="D33" s="6">
        <f>100-54.1</f>
        <v>45.9</v>
      </c>
      <c r="E33" s="6">
        <f>100-40.7</f>
        <v>59.3</v>
      </c>
      <c r="F33" s="6">
        <f>100-60.9</f>
        <v>39.1</v>
      </c>
      <c r="G33" s="6">
        <f>100-75.2</f>
        <v>24.799999999999997</v>
      </c>
      <c r="H33" s="6">
        <f>100-49.8</f>
        <v>50.2</v>
      </c>
      <c r="I33" s="6">
        <f>100-73.6</f>
        <v>26.400000000000006</v>
      </c>
      <c r="J33" s="6">
        <f>100-35.7</f>
        <v>64.3</v>
      </c>
      <c r="K33" s="6">
        <f>100-75.4</f>
        <v>24.599999999999994</v>
      </c>
      <c r="L33" s="6">
        <f>100-55.1</f>
        <v>44.9</v>
      </c>
      <c r="M33" s="6">
        <f>0</f>
        <v>0</v>
      </c>
      <c r="N33" s="6">
        <f>100-70.3</f>
        <v>29.700000000000003</v>
      </c>
      <c r="O33" s="6">
        <f>100-87.4</f>
        <v>12.599999999999994</v>
      </c>
      <c r="P33" s="6">
        <f>100-69.8</f>
        <v>30.200000000000003</v>
      </c>
    </row>
    <row r="34" spans="1:16">
      <c r="C34" s="27" t="s">
        <v>38</v>
      </c>
      <c r="D34" s="6">
        <v>27.9</v>
      </c>
      <c r="E34" s="6">
        <v>27.9</v>
      </c>
      <c r="F34" s="6">
        <f>100-72.7</f>
        <v>27.299999999999997</v>
      </c>
      <c r="G34" s="6">
        <f>100-87.8</f>
        <v>12.200000000000003</v>
      </c>
      <c r="H34" s="6">
        <f>100-66.6</f>
        <v>33.400000000000006</v>
      </c>
      <c r="I34" s="6">
        <f>100-86.5</f>
        <v>13.5</v>
      </c>
      <c r="J34" s="6">
        <f>100-67.1</f>
        <v>32.900000000000006</v>
      </c>
      <c r="K34" s="6">
        <v>0</v>
      </c>
      <c r="L34" s="6">
        <f>100-60.7</f>
        <v>39.299999999999997</v>
      </c>
      <c r="M34" s="6">
        <v>0</v>
      </c>
      <c r="N34" s="6">
        <f>100-86.5</f>
        <v>13.5</v>
      </c>
      <c r="O34" s="6">
        <v>0</v>
      </c>
      <c r="P34" s="6">
        <v>0</v>
      </c>
    </row>
    <row r="35" spans="1:16"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ht="6" customHeight="1">
      <c r="C36" s="1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18" customHeight="1">
      <c r="A37" s="23">
        <v>3</v>
      </c>
      <c r="B37" s="23"/>
      <c r="C37" s="25" t="s">
        <v>78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s="8" customFormat="1" ht="27.75">
      <c r="C38" s="15" t="s">
        <v>61</v>
      </c>
      <c r="D38" s="34">
        <v>37.6</v>
      </c>
      <c r="E38" s="34">
        <v>47.8</v>
      </c>
      <c r="F38" s="34">
        <v>33.6</v>
      </c>
      <c r="G38" s="34">
        <v>19.899999999999999</v>
      </c>
      <c r="H38" s="34">
        <v>42.9</v>
      </c>
      <c r="I38" s="34">
        <v>33.200000000000003</v>
      </c>
      <c r="J38" s="34">
        <v>50.1</v>
      </c>
      <c r="K38" s="34">
        <v>17.399999999999999</v>
      </c>
      <c r="L38" s="34">
        <v>39.6</v>
      </c>
      <c r="M38" s="34">
        <v>0</v>
      </c>
      <c r="N38" s="34">
        <v>35.6</v>
      </c>
      <c r="O38" s="34">
        <v>1.8</v>
      </c>
      <c r="P38" s="34">
        <v>24.1</v>
      </c>
    </row>
    <row r="39" spans="1:16" s="8" customFormat="1">
      <c r="C39" s="39" t="s">
        <v>76</v>
      </c>
      <c r="D39" s="6">
        <v>15.2</v>
      </c>
      <c r="E39" s="6">
        <v>17.600000000000001</v>
      </c>
      <c r="F39" s="6">
        <v>14.1</v>
      </c>
      <c r="G39" s="6">
        <v>8.6</v>
      </c>
      <c r="H39" s="6">
        <v>17.399999999999999</v>
      </c>
      <c r="I39" s="34"/>
      <c r="J39" s="34"/>
      <c r="K39" s="34"/>
      <c r="L39" s="34"/>
      <c r="M39" s="34"/>
      <c r="N39" s="34"/>
      <c r="O39" s="34"/>
      <c r="P39" s="34"/>
    </row>
    <row r="40" spans="1:16" s="8" customFormat="1">
      <c r="C40" s="39" t="s">
        <v>77</v>
      </c>
      <c r="D40" s="6">
        <v>24.3</v>
      </c>
      <c r="E40" s="6">
        <v>29.4</v>
      </c>
      <c r="F40" s="6">
        <v>22.2</v>
      </c>
      <c r="G40" s="6">
        <v>15.4</v>
      </c>
      <c r="H40" s="6">
        <v>27</v>
      </c>
      <c r="I40" s="34"/>
      <c r="J40" s="34"/>
      <c r="K40" s="34"/>
      <c r="L40" s="34"/>
      <c r="M40" s="34"/>
      <c r="N40" s="34"/>
      <c r="O40" s="34"/>
      <c r="P40" s="34"/>
    </row>
    <row r="41" spans="1:16">
      <c r="C41" s="31" t="s">
        <v>36</v>
      </c>
      <c r="D41" s="5">
        <v>80.7</v>
      </c>
      <c r="E41" s="5">
        <v>81.7</v>
      </c>
      <c r="F41" s="5">
        <v>79.900000000000006</v>
      </c>
      <c r="G41" s="5">
        <v>85.8</v>
      </c>
      <c r="H41" s="5">
        <v>80</v>
      </c>
      <c r="I41" s="5">
        <v>83.8</v>
      </c>
      <c r="J41" s="5">
        <v>81.400000000000006</v>
      </c>
      <c r="K41" s="5">
        <v>87.6</v>
      </c>
      <c r="L41" s="5">
        <v>78.8</v>
      </c>
      <c r="M41" s="5">
        <v>0</v>
      </c>
      <c r="N41" s="5">
        <v>83.8</v>
      </c>
      <c r="O41" s="5">
        <v>0</v>
      </c>
      <c r="P41" s="5">
        <v>87.6</v>
      </c>
    </row>
    <row r="42" spans="1:16">
      <c r="C42" s="31" t="s">
        <v>37</v>
      </c>
      <c r="D42" s="5">
        <v>26.6</v>
      </c>
      <c r="E42" s="5">
        <v>31.5</v>
      </c>
      <c r="F42" s="5">
        <v>25.1</v>
      </c>
      <c r="G42" s="5">
        <v>11.7</v>
      </c>
      <c r="H42" s="5">
        <v>31.8</v>
      </c>
      <c r="I42" s="5">
        <v>9.8000000000000007</v>
      </c>
      <c r="J42" s="5">
        <v>35</v>
      </c>
      <c r="K42" s="5">
        <v>11.9</v>
      </c>
      <c r="L42" s="5">
        <v>30.6</v>
      </c>
      <c r="M42" s="5">
        <v>0</v>
      </c>
      <c r="N42" s="5">
        <v>10.9</v>
      </c>
      <c r="O42" s="5">
        <v>1.8</v>
      </c>
      <c r="P42" s="5">
        <v>16.8</v>
      </c>
    </row>
    <row r="43" spans="1:16" ht="25.5">
      <c r="C43" s="27" t="s">
        <v>45</v>
      </c>
      <c r="D43" s="35">
        <f>D38*D10/100</f>
        <v>16.920000000000002</v>
      </c>
      <c r="E43" s="35">
        <f t="shared" ref="E43:P43" si="5">E38*E10/100</f>
        <v>15.630599999999999</v>
      </c>
      <c r="F43" s="35">
        <f t="shared" ref="F43" si="6">F38*F10/100</f>
        <v>17.707200000000004</v>
      </c>
      <c r="G43" s="35">
        <f t="shared" si="5"/>
        <v>5.2734999999999994</v>
      </c>
      <c r="H43" s="35">
        <f t="shared" ref="H43" si="7">H38*H10/100</f>
        <v>24.581699999999998</v>
      </c>
      <c r="I43" s="35">
        <f t="shared" ref="I43:K43" si="8">I38*I10/100</f>
        <v>4.4156000000000004</v>
      </c>
      <c r="J43" s="35">
        <f t="shared" si="8"/>
        <v>21.2925</v>
      </c>
      <c r="K43" s="35">
        <f t="shared" si="8"/>
        <v>5.7071999999999994</v>
      </c>
      <c r="L43" s="35">
        <f t="shared" ref="L43:N43" si="9">L38*L10/100</f>
        <v>27.007200000000001</v>
      </c>
      <c r="M43" s="35">
        <f t="shared" si="9"/>
        <v>0</v>
      </c>
      <c r="N43" s="35">
        <f t="shared" si="9"/>
        <v>8.6508000000000003</v>
      </c>
      <c r="O43" s="35">
        <f t="shared" si="5"/>
        <v>0.27900000000000003</v>
      </c>
      <c r="P43" s="35">
        <f t="shared" si="5"/>
        <v>15.279400000000001</v>
      </c>
    </row>
    <row r="44" spans="1:16">
      <c r="C44" s="39" t="s">
        <v>76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1:16">
      <c r="C45" s="39" t="s">
        <v>77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1:16" ht="11.25" customHeight="1">
      <c r="C46" s="27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2.75" customHeight="1">
      <c r="C47" s="15" t="s">
        <v>46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12.75" customHeight="1">
      <c r="C48" s="27" t="s">
        <v>47</v>
      </c>
      <c r="D48" s="5">
        <v>58.4</v>
      </c>
      <c r="E48" s="5">
        <v>47.5</v>
      </c>
      <c r="F48" s="5">
        <v>64.5</v>
      </c>
      <c r="G48" s="5">
        <v>51</v>
      </c>
      <c r="H48" s="5">
        <v>59.5</v>
      </c>
      <c r="I48" s="5">
        <v>20.2</v>
      </c>
      <c r="J48" s="5">
        <v>50.3</v>
      </c>
      <c r="K48" s="5">
        <v>62.5</v>
      </c>
      <c r="L48" s="5">
        <v>64.8</v>
      </c>
      <c r="M48" s="5">
        <v>0</v>
      </c>
      <c r="N48" s="5">
        <v>20.2</v>
      </c>
      <c r="O48" s="5">
        <v>100</v>
      </c>
      <c r="P48" s="5">
        <v>61.2</v>
      </c>
    </row>
    <row r="49" spans="2:16" ht="12.75" customHeight="1">
      <c r="C49" s="27" t="s">
        <v>48</v>
      </c>
      <c r="D49" s="5">
        <v>37.700000000000003</v>
      </c>
      <c r="E49" s="5">
        <v>47.5</v>
      </c>
      <c r="F49" s="5">
        <v>31.5</v>
      </c>
      <c r="G49" s="5">
        <v>44.6</v>
      </c>
      <c r="H49" s="5">
        <v>36.200000000000003</v>
      </c>
      <c r="I49" s="5">
        <v>79.8</v>
      </c>
      <c r="J49" s="5">
        <v>44.2</v>
      </c>
      <c r="K49" s="5">
        <v>31.5</v>
      </c>
      <c r="L49" s="5">
        <v>31.6</v>
      </c>
      <c r="M49" s="5">
        <v>0</v>
      </c>
      <c r="N49" s="5">
        <v>79.8</v>
      </c>
      <c r="O49" s="5">
        <v>0</v>
      </c>
      <c r="P49" s="5">
        <v>32.5</v>
      </c>
    </row>
    <row r="50" spans="2:16" ht="12.75" customHeight="1">
      <c r="C50" s="27" t="s">
        <v>49</v>
      </c>
      <c r="D50" s="5">
        <v>1.6</v>
      </c>
      <c r="E50" s="5">
        <v>2.1</v>
      </c>
      <c r="F50" s="5">
        <v>1.2</v>
      </c>
      <c r="G50" s="5">
        <v>1.7</v>
      </c>
      <c r="H50" s="5">
        <v>1.5</v>
      </c>
      <c r="I50" s="5">
        <v>0</v>
      </c>
      <c r="J50" s="5">
        <v>2.4</v>
      </c>
      <c r="K50" s="5">
        <v>2.4</v>
      </c>
      <c r="L50" s="5">
        <v>1.1000000000000001</v>
      </c>
      <c r="M50" s="5">
        <v>0</v>
      </c>
      <c r="N50" s="5">
        <v>0</v>
      </c>
      <c r="O50" s="5">
        <v>0</v>
      </c>
      <c r="P50" s="5">
        <v>2.4</v>
      </c>
    </row>
    <row r="51" spans="2:16" ht="12.75" customHeight="1">
      <c r="C51" s="27" t="s">
        <v>50</v>
      </c>
      <c r="D51" s="5">
        <v>1.4</v>
      </c>
      <c r="E51" s="5">
        <v>0.9</v>
      </c>
      <c r="F51" s="5">
        <v>1.7</v>
      </c>
      <c r="G51" s="5">
        <v>2</v>
      </c>
      <c r="H51" s="5">
        <v>1.3</v>
      </c>
      <c r="I51" s="5">
        <v>0</v>
      </c>
      <c r="J51" s="5">
        <v>1</v>
      </c>
      <c r="K51" s="5">
        <v>2.7</v>
      </c>
      <c r="L51" s="5">
        <v>1.5</v>
      </c>
      <c r="M51" s="5">
        <v>0</v>
      </c>
      <c r="N51" s="5">
        <v>0</v>
      </c>
      <c r="O51" s="5">
        <v>0</v>
      </c>
      <c r="P51" s="5">
        <v>2.8</v>
      </c>
    </row>
    <row r="52" spans="2:16" ht="12.75" customHeight="1">
      <c r="C52" s="27" t="s">
        <v>52</v>
      </c>
      <c r="D52" s="5">
        <v>0.4</v>
      </c>
      <c r="E52" s="5">
        <v>0.5</v>
      </c>
      <c r="F52" s="5">
        <v>0.3</v>
      </c>
      <c r="G52" s="5">
        <v>0.7</v>
      </c>
      <c r="H52" s="5">
        <v>0.4</v>
      </c>
      <c r="I52" s="5">
        <v>0</v>
      </c>
      <c r="J52" s="5">
        <v>0.6</v>
      </c>
      <c r="K52" s="5">
        <v>1</v>
      </c>
      <c r="L52" s="5">
        <v>0.2</v>
      </c>
      <c r="M52" s="5">
        <v>0</v>
      </c>
      <c r="N52" s="5">
        <v>0</v>
      </c>
      <c r="O52" s="5">
        <v>0</v>
      </c>
      <c r="P52" s="5">
        <v>1</v>
      </c>
    </row>
    <row r="53" spans="2:16" ht="12.75" customHeight="1">
      <c r="C53" s="27" t="s">
        <v>51</v>
      </c>
      <c r="D53" s="5">
        <v>0.1</v>
      </c>
      <c r="E53" s="5">
        <v>0.1</v>
      </c>
      <c r="F53" s="5">
        <v>0.2</v>
      </c>
      <c r="G53" s="5">
        <v>0</v>
      </c>
      <c r="H53" s="5">
        <v>0.2</v>
      </c>
      <c r="I53" s="5">
        <v>0</v>
      </c>
      <c r="J53" s="5">
        <v>0.1</v>
      </c>
      <c r="K53" s="5">
        <v>0</v>
      </c>
      <c r="L53" s="5">
        <v>0.2</v>
      </c>
      <c r="M53" s="5">
        <v>0</v>
      </c>
      <c r="N53" s="5">
        <v>0</v>
      </c>
      <c r="O53" s="5">
        <v>0</v>
      </c>
      <c r="P53" s="5">
        <v>0</v>
      </c>
    </row>
    <row r="54" spans="2:16" ht="12.75" customHeight="1">
      <c r="C54" s="2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2:16" ht="12.75" customHeight="1">
      <c r="C55" s="31" t="s">
        <v>53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2:16" ht="12.75" customHeight="1">
      <c r="C56" s="27" t="s">
        <v>47</v>
      </c>
      <c r="D56" s="5">
        <v>97.7</v>
      </c>
      <c r="E56" s="5">
        <v>96.7</v>
      </c>
      <c r="F56" s="5">
        <v>98.1</v>
      </c>
      <c r="G56" s="5">
        <v>96.1</v>
      </c>
      <c r="H56" s="5">
        <v>98</v>
      </c>
      <c r="I56" s="5">
        <v>100</v>
      </c>
      <c r="J56" s="5">
        <v>96.5</v>
      </c>
      <c r="K56" s="5">
        <v>95.6</v>
      </c>
      <c r="L56" s="5">
        <v>98.6</v>
      </c>
      <c r="M56" s="5">
        <v>0</v>
      </c>
      <c r="N56" s="5">
        <v>100</v>
      </c>
      <c r="O56" s="5">
        <v>100</v>
      </c>
      <c r="P56" s="5">
        <v>95.4</v>
      </c>
    </row>
    <row r="57" spans="2:16" ht="12.75" customHeight="1">
      <c r="C57" s="27" t="s">
        <v>49</v>
      </c>
      <c r="D57" s="5">
        <v>1.5</v>
      </c>
      <c r="E57" s="5">
        <v>1.9</v>
      </c>
      <c r="F57" s="5">
        <v>1.4</v>
      </c>
      <c r="G57" s="5">
        <v>3.3</v>
      </c>
      <c r="H57" s="5">
        <v>1.3</v>
      </c>
      <c r="I57" s="5">
        <v>0</v>
      </c>
      <c r="J57" s="5">
        <v>1.9</v>
      </c>
      <c r="K57" s="5">
        <v>3.7</v>
      </c>
      <c r="L57" s="5">
        <v>1</v>
      </c>
      <c r="M57" s="5">
        <v>0</v>
      </c>
      <c r="N57" s="5">
        <v>0</v>
      </c>
      <c r="O57" s="5">
        <v>0</v>
      </c>
      <c r="P57" s="5">
        <v>3.9</v>
      </c>
    </row>
    <row r="58" spans="2:16" ht="12.75" customHeight="1">
      <c r="C58" s="27" t="s">
        <v>52</v>
      </c>
      <c r="D58" s="5">
        <v>0.5</v>
      </c>
      <c r="E58" s="5">
        <v>0.8</v>
      </c>
      <c r="F58" s="5">
        <v>0.4</v>
      </c>
      <c r="G58" s="5">
        <v>0.6</v>
      </c>
      <c r="H58" s="5">
        <v>0.5</v>
      </c>
      <c r="I58" s="5">
        <v>0</v>
      </c>
      <c r="J58" s="5">
        <v>0.8</v>
      </c>
      <c r="K58" s="5">
        <v>0.7</v>
      </c>
      <c r="L58" s="5">
        <v>0.4</v>
      </c>
      <c r="M58" s="5">
        <v>0</v>
      </c>
      <c r="N58" s="5">
        <v>0</v>
      </c>
      <c r="O58" s="5">
        <v>0</v>
      </c>
      <c r="P58" s="5">
        <v>0.7</v>
      </c>
    </row>
    <row r="59" spans="2:16" ht="12.75" customHeight="1">
      <c r="C59" s="27" t="s">
        <v>51</v>
      </c>
      <c r="D59" s="5">
        <v>0.1</v>
      </c>
      <c r="E59" s="5">
        <v>0.2</v>
      </c>
      <c r="F59" s="5">
        <v>0.1</v>
      </c>
      <c r="G59" s="5">
        <v>0</v>
      </c>
      <c r="H59" s="5">
        <v>0.1</v>
      </c>
      <c r="I59" s="5">
        <v>0</v>
      </c>
      <c r="J59" s="5">
        <v>0.2</v>
      </c>
      <c r="K59" s="5">
        <v>0</v>
      </c>
      <c r="L59" s="5">
        <v>0.1</v>
      </c>
      <c r="M59" s="5">
        <v>0</v>
      </c>
      <c r="N59" s="5">
        <v>0</v>
      </c>
      <c r="O59" s="5">
        <v>0</v>
      </c>
      <c r="P59" s="5">
        <v>0</v>
      </c>
    </row>
    <row r="60" spans="2:16" ht="4.5" customHeight="1">
      <c r="C60" s="18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2:16" ht="6.75" customHeight="1">
      <c r="C61" s="16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2:16" ht="15">
      <c r="B62" s="44"/>
      <c r="C62" s="45" t="s">
        <v>79</v>
      </c>
      <c r="D62" s="5">
        <v>23.4</v>
      </c>
      <c r="E62" s="5">
        <v>24.4</v>
      </c>
      <c r="F62" s="5">
        <v>22.4</v>
      </c>
      <c r="G62" s="5">
        <v>8.1</v>
      </c>
      <c r="H62" s="5">
        <v>34</v>
      </c>
      <c r="I62" s="5">
        <v>8.6</v>
      </c>
      <c r="J62" s="5">
        <v>34.6</v>
      </c>
      <c r="K62" s="5">
        <v>7.6</v>
      </c>
      <c r="L62" s="5">
        <v>33.4</v>
      </c>
      <c r="M62" s="5">
        <v>4.5999999999999996</v>
      </c>
      <c r="N62" s="5">
        <v>16.399999999999999</v>
      </c>
      <c r="O62" s="5">
        <v>3.7</v>
      </c>
      <c r="P62" s="5">
        <v>17.399999999999999</v>
      </c>
    </row>
    <row r="63" spans="2:16">
      <c r="C63" s="27" t="s">
        <v>26</v>
      </c>
      <c r="D63" s="5">
        <v>20.3</v>
      </c>
      <c r="E63" s="5">
        <v>20.399999999999999</v>
      </c>
      <c r="F63" s="5">
        <v>20.2</v>
      </c>
      <c r="G63" s="5">
        <v>6.1</v>
      </c>
      <c r="H63" s="5">
        <v>32.4</v>
      </c>
      <c r="I63" s="5">
        <v>7</v>
      </c>
      <c r="J63" s="5">
        <v>31.5</v>
      </c>
      <c r="K63" s="5">
        <v>5.3</v>
      </c>
      <c r="L63" s="5">
        <v>33.200000000000003</v>
      </c>
      <c r="M63" s="5">
        <v>1.8</v>
      </c>
      <c r="N63" s="5">
        <v>0</v>
      </c>
      <c r="O63" s="5">
        <v>2.9</v>
      </c>
      <c r="P63" s="5">
        <v>2</v>
      </c>
    </row>
    <row r="64" spans="2:16">
      <c r="C64" s="27" t="s">
        <v>27</v>
      </c>
      <c r="D64" s="5">
        <v>24.9</v>
      </c>
      <c r="E64" s="5">
        <v>26.2</v>
      </c>
      <c r="F64" s="5">
        <v>23.5</v>
      </c>
      <c r="G64" s="5">
        <v>9.1999999999999993</v>
      </c>
      <c r="H64" s="5">
        <v>34.700000000000003</v>
      </c>
      <c r="I64" s="5">
        <v>9.5</v>
      </c>
      <c r="J64" s="5">
        <v>35.799999999999997</v>
      </c>
      <c r="K64" s="5">
        <v>8.9</v>
      </c>
      <c r="L64" s="5">
        <v>33.5</v>
      </c>
      <c r="M64" s="5">
        <v>4.8</v>
      </c>
      <c r="N64" s="5">
        <v>17</v>
      </c>
      <c r="O64" s="5">
        <v>3.8</v>
      </c>
      <c r="P64" s="5">
        <v>18.3</v>
      </c>
    </row>
    <row r="65" spans="3:16">
      <c r="C65" s="27" t="s">
        <v>22</v>
      </c>
      <c r="D65" s="5">
        <v>37.1</v>
      </c>
      <c r="E65" s="5">
        <v>39.9</v>
      </c>
      <c r="F65" s="5">
        <v>34</v>
      </c>
      <c r="G65" s="5">
        <v>18</v>
      </c>
      <c r="H65" s="5">
        <v>50.2</v>
      </c>
      <c r="I65" s="5">
        <v>18.8</v>
      </c>
      <c r="J65" s="5">
        <v>52.3</v>
      </c>
      <c r="K65" s="5">
        <v>17.2</v>
      </c>
      <c r="L65" s="5">
        <v>47.6</v>
      </c>
      <c r="M65" s="5">
        <v>14.5</v>
      </c>
      <c r="N65" s="5">
        <v>25.8</v>
      </c>
      <c r="O65" s="5">
        <v>14.5</v>
      </c>
      <c r="P65" s="5">
        <v>25.3</v>
      </c>
    </row>
    <row r="66" spans="3:16">
      <c r="C66" s="27" t="s">
        <v>15</v>
      </c>
      <c r="D66" s="5">
        <v>25.4</v>
      </c>
      <c r="E66" s="5">
        <v>30</v>
      </c>
      <c r="F66" s="5">
        <v>22.6</v>
      </c>
      <c r="G66" s="5">
        <v>9.1</v>
      </c>
      <c r="H66" s="5">
        <v>36.700000000000003</v>
      </c>
      <c r="I66" s="5">
        <v>10.5</v>
      </c>
      <c r="J66" s="5">
        <v>40.299999999999997</v>
      </c>
      <c r="K66" s="5">
        <v>8.5</v>
      </c>
      <c r="L66" s="5">
        <v>34.1</v>
      </c>
      <c r="M66" s="5">
        <v>4.5999999999999996</v>
      </c>
      <c r="N66" s="5">
        <v>16.399999999999999</v>
      </c>
      <c r="O66" s="5">
        <v>3.7</v>
      </c>
      <c r="P66" s="5">
        <v>17.399999999999999</v>
      </c>
    </row>
    <row r="67" spans="3:16">
      <c r="C67" s="27" t="s">
        <v>68</v>
      </c>
      <c r="D67" s="5">
        <v>12.3</v>
      </c>
      <c r="E67" s="5">
        <v>15.7</v>
      </c>
      <c r="F67" s="5">
        <v>9</v>
      </c>
      <c r="G67" s="5">
        <v>7.3</v>
      </c>
      <c r="H67" s="5">
        <v>14.1</v>
      </c>
      <c r="I67" s="5">
        <v>10.7</v>
      </c>
      <c r="J67" s="5">
        <v>17.7</v>
      </c>
      <c r="K67" s="5">
        <v>3.6</v>
      </c>
      <c r="L67" s="5">
        <v>10.8</v>
      </c>
      <c r="M67" s="5" t="s">
        <v>71</v>
      </c>
      <c r="N67" s="5" t="s">
        <v>71</v>
      </c>
      <c r="O67" s="5" t="s">
        <v>71</v>
      </c>
      <c r="P67" s="5" t="s">
        <v>71</v>
      </c>
    </row>
    <row r="68" spans="3:16">
      <c r="C68" s="27" t="s">
        <v>69</v>
      </c>
      <c r="D68" s="5">
        <v>22.7</v>
      </c>
      <c r="E68" s="5">
        <v>21.7</v>
      </c>
      <c r="F68" s="5">
        <v>24.9</v>
      </c>
      <c r="G68" s="5">
        <v>7.6</v>
      </c>
      <c r="H68" s="5">
        <v>32.5</v>
      </c>
      <c r="I68" s="5">
        <v>7.6</v>
      </c>
      <c r="J68" s="5">
        <v>31.4</v>
      </c>
      <c r="K68" s="5">
        <v>7.4</v>
      </c>
      <c r="L68" s="5">
        <v>34.6</v>
      </c>
      <c r="M68" s="5" t="s">
        <v>71</v>
      </c>
      <c r="N68" s="5" t="s">
        <v>71</v>
      </c>
      <c r="O68" s="5" t="s">
        <v>71</v>
      </c>
      <c r="P68" s="5" t="s">
        <v>71</v>
      </c>
    </row>
    <row r="69" spans="3:16">
      <c r="C69" s="31" t="s">
        <v>70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3:16">
      <c r="C70" s="28" t="s">
        <v>23</v>
      </c>
      <c r="D70" s="5">
        <v>42</v>
      </c>
      <c r="E70" s="5">
        <v>58.4</v>
      </c>
      <c r="F70" s="5">
        <v>35.799999999999997</v>
      </c>
      <c r="G70" s="5">
        <v>21.9</v>
      </c>
      <c r="H70" s="5">
        <v>48.3</v>
      </c>
      <c r="I70" s="5">
        <v>36.4</v>
      </c>
      <c r="J70" s="5">
        <v>62</v>
      </c>
      <c r="K70" s="5">
        <v>19.100000000000001</v>
      </c>
      <c r="L70" s="5">
        <v>42.1</v>
      </c>
      <c r="M70" s="5">
        <v>3.8</v>
      </c>
      <c r="N70" s="5">
        <v>39.4</v>
      </c>
      <c r="O70" s="5">
        <v>5.8</v>
      </c>
      <c r="P70" s="5">
        <v>24.8</v>
      </c>
    </row>
    <row r="71" spans="3:16">
      <c r="C71" s="38" t="s">
        <v>36</v>
      </c>
      <c r="D71" s="5">
        <v>74.400000000000006</v>
      </c>
      <c r="E71" s="5">
        <v>77.3</v>
      </c>
      <c r="F71" s="5">
        <v>71.900000000000006</v>
      </c>
      <c r="G71" s="5">
        <v>75.5</v>
      </c>
      <c r="H71" s="5">
        <v>74.2</v>
      </c>
      <c r="I71" s="5">
        <v>75.900000000000006</v>
      </c>
      <c r="J71" s="5">
        <v>77.5</v>
      </c>
      <c r="K71" s="5">
        <v>75.099999999999994</v>
      </c>
      <c r="L71" s="5">
        <v>71.5</v>
      </c>
      <c r="M71" s="5">
        <v>3.8</v>
      </c>
      <c r="N71" s="5">
        <v>75.900000000000006</v>
      </c>
      <c r="O71" s="5">
        <v>5.8</v>
      </c>
      <c r="P71" s="5">
        <v>75.099999999999994</v>
      </c>
    </row>
    <row r="72" spans="3:16">
      <c r="C72" s="38" t="s">
        <v>37</v>
      </c>
      <c r="D72" s="5">
        <v>33.9</v>
      </c>
      <c r="E72" s="5">
        <v>49.2</v>
      </c>
      <c r="F72" s="5">
        <v>29.2</v>
      </c>
      <c r="G72" s="5">
        <v>15.4</v>
      </c>
      <c r="H72" s="5">
        <v>40.6</v>
      </c>
      <c r="I72" s="5">
        <v>19</v>
      </c>
      <c r="J72" s="5">
        <v>54.4</v>
      </c>
      <c r="K72" s="5">
        <v>14.9</v>
      </c>
      <c r="L72" s="5">
        <v>35.4</v>
      </c>
      <c r="M72" s="5">
        <v>0</v>
      </c>
      <c r="N72" s="5">
        <v>21.2</v>
      </c>
      <c r="O72" s="5">
        <v>0</v>
      </c>
      <c r="P72" s="5">
        <v>19.3</v>
      </c>
    </row>
    <row r="73" spans="3:16">
      <c r="C73" s="37" t="s">
        <v>67</v>
      </c>
      <c r="D73" s="5">
        <v>24.1</v>
      </c>
      <c r="E73" s="5">
        <v>43.2</v>
      </c>
      <c r="F73" s="5">
        <v>18.8</v>
      </c>
      <c r="G73" s="5">
        <v>10.4</v>
      </c>
      <c r="H73" s="5">
        <v>29.4</v>
      </c>
      <c r="I73" s="5">
        <v>18.100000000000001</v>
      </c>
      <c r="J73" s="5">
        <v>47.9</v>
      </c>
      <c r="K73" s="5">
        <v>9.4</v>
      </c>
      <c r="L73" s="5">
        <v>23.3</v>
      </c>
      <c r="M73" s="5">
        <v>9.3000000000000007</v>
      </c>
      <c r="N73" s="5">
        <v>29.5</v>
      </c>
      <c r="O73" s="5">
        <v>15.3</v>
      </c>
      <c r="P73" s="5">
        <v>4.8</v>
      </c>
    </row>
    <row r="74" spans="3:16">
      <c r="C74" s="28" t="s">
        <v>24</v>
      </c>
      <c r="D74" s="5">
        <v>12.3</v>
      </c>
      <c r="E74" s="5">
        <v>17.5</v>
      </c>
      <c r="F74" s="5">
        <v>8.4</v>
      </c>
      <c r="G74" s="5">
        <v>4.9000000000000004</v>
      </c>
      <c r="H74" s="5">
        <v>22.6</v>
      </c>
      <c r="I74" s="5">
        <v>6.4</v>
      </c>
      <c r="J74" s="5">
        <v>28.8</v>
      </c>
      <c r="K74" s="5">
        <v>4</v>
      </c>
      <c r="L74" s="5">
        <v>16.100000000000001</v>
      </c>
      <c r="M74" s="5">
        <v>5.4</v>
      </c>
      <c r="N74" s="5">
        <v>8</v>
      </c>
      <c r="O74" s="5">
        <v>3.7</v>
      </c>
      <c r="P74" s="5">
        <v>5.5</v>
      </c>
    </row>
    <row r="75" spans="3:16">
      <c r="C75" s="28" t="s">
        <v>17</v>
      </c>
      <c r="D75" s="5">
        <v>4.7</v>
      </c>
      <c r="E75" s="5">
        <v>9.9</v>
      </c>
      <c r="F75" s="5">
        <v>2</v>
      </c>
      <c r="G75" s="5">
        <v>1.7</v>
      </c>
      <c r="H75" s="5">
        <v>17</v>
      </c>
      <c r="I75" s="5">
        <v>2.5</v>
      </c>
      <c r="J75" s="5">
        <v>27.6</v>
      </c>
      <c r="K75" s="5">
        <v>1.3</v>
      </c>
      <c r="L75" s="5">
        <v>5.8</v>
      </c>
      <c r="M75" s="5">
        <v>2.5</v>
      </c>
      <c r="N75" s="5">
        <v>2.5</v>
      </c>
      <c r="O75" s="5">
        <v>1.3</v>
      </c>
      <c r="P75" s="5">
        <v>1.5</v>
      </c>
    </row>
    <row r="76" spans="3:16">
      <c r="C76" s="28" t="s">
        <v>38</v>
      </c>
      <c r="D76" s="5">
        <v>13.3</v>
      </c>
      <c r="E76" s="5">
        <v>13.2</v>
      </c>
      <c r="F76" s="5">
        <v>14.4</v>
      </c>
      <c r="G76" s="5">
        <v>12.1</v>
      </c>
      <c r="H76" s="5">
        <v>13.7</v>
      </c>
      <c r="I76" s="5">
        <v>12.2</v>
      </c>
      <c r="J76" s="5">
        <v>13.6</v>
      </c>
      <c r="K76" s="5">
        <v>11.4</v>
      </c>
      <c r="L76" s="5">
        <v>16</v>
      </c>
      <c r="M76" s="5">
        <v>0</v>
      </c>
      <c r="N76" s="5">
        <v>12.2</v>
      </c>
      <c r="O76" s="5">
        <v>0</v>
      </c>
      <c r="P76" s="5">
        <v>11.4</v>
      </c>
    </row>
    <row r="77" spans="3:16" ht="4.5" customHeight="1">
      <c r="C77" s="27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3:16">
      <c r="C78" s="27" t="s">
        <v>54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3:16">
      <c r="C79" s="27" t="s">
        <v>47</v>
      </c>
      <c r="D79" s="5">
        <v>16.8</v>
      </c>
      <c r="E79" s="5">
        <v>17.5</v>
      </c>
      <c r="F79" s="5">
        <v>16.100000000000001</v>
      </c>
      <c r="G79" s="5">
        <v>5.9</v>
      </c>
      <c r="H79" s="5">
        <v>24.4</v>
      </c>
      <c r="I79" s="5">
        <v>6.2</v>
      </c>
      <c r="J79" s="5">
        <v>24.8</v>
      </c>
      <c r="K79" s="5">
        <v>5.7</v>
      </c>
      <c r="L79" s="5">
        <v>23.9</v>
      </c>
      <c r="M79" s="5">
        <v>3.1</v>
      </c>
      <c r="N79" s="5">
        <v>13.3</v>
      </c>
      <c r="O79" s="5">
        <v>2.1</v>
      </c>
      <c r="P79" s="5">
        <v>14.1</v>
      </c>
    </row>
    <row r="80" spans="3:16">
      <c r="C80" s="27" t="s">
        <v>55</v>
      </c>
      <c r="D80" s="5">
        <v>1.4</v>
      </c>
      <c r="E80" s="5">
        <v>1.5</v>
      </c>
      <c r="F80" s="5">
        <v>1.3</v>
      </c>
      <c r="G80" s="5">
        <v>0.4</v>
      </c>
      <c r="H80" s="5">
        <v>2.1</v>
      </c>
      <c r="I80" s="5">
        <v>0.4</v>
      </c>
      <c r="J80" s="5">
        <v>2.2000000000000002</v>
      </c>
      <c r="K80" s="5">
        <v>0.3</v>
      </c>
      <c r="L80" s="5">
        <v>2.1</v>
      </c>
      <c r="M80" s="5">
        <v>0.7</v>
      </c>
      <c r="N80" s="5">
        <v>0.3</v>
      </c>
      <c r="O80" s="5">
        <v>0.4</v>
      </c>
      <c r="P80" s="5">
        <v>0.8</v>
      </c>
    </row>
    <row r="81" spans="2:16">
      <c r="C81" s="27" t="s">
        <v>56</v>
      </c>
      <c r="D81" s="5">
        <v>1</v>
      </c>
      <c r="E81" s="5">
        <v>0.9</v>
      </c>
      <c r="F81" s="5">
        <v>1.1000000000000001</v>
      </c>
      <c r="G81" s="5">
        <v>0.3</v>
      </c>
      <c r="H81" s="5">
        <v>1.5</v>
      </c>
      <c r="I81" s="5">
        <v>0.4</v>
      </c>
      <c r="J81" s="5">
        <v>1.3</v>
      </c>
      <c r="K81" s="5">
        <v>0.3</v>
      </c>
      <c r="L81" s="5">
        <v>1.7</v>
      </c>
      <c r="M81" s="5">
        <v>0</v>
      </c>
      <c r="N81" s="5">
        <v>0.5</v>
      </c>
      <c r="O81" s="5">
        <v>0.1</v>
      </c>
      <c r="P81" s="5">
        <v>1</v>
      </c>
    </row>
    <row r="82" spans="2:16">
      <c r="C82" s="27" t="s">
        <v>57</v>
      </c>
      <c r="D82" s="5">
        <v>4.5999999999999996</v>
      </c>
      <c r="E82" s="5">
        <v>4.9000000000000004</v>
      </c>
      <c r="F82" s="5">
        <v>4.2</v>
      </c>
      <c r="G82" s="5">
        <v>1.2</v>
      </c>
      <c r="H82" s="5">
        <v>6.9</v>
      </c>
      <c r="I82" s="5">
        <v>1.3</v>
      </c>
      <c r="J82" s="5">
        <v>7.3</v>
      </c>
      <c r="K82" s="5">
        <v>1</v>
      </c>
      <c r="L82" s="5">
        <v>6.5</v>
      </c>
      <c r="M82" s="5">
        <v>0.7</v>
      </c>
      <c r="N82" s="5">
        <v>1</v>
      </c>
      <c r="O82" s="5">
        <v>1</v>
      </c>
      <c r="P82" s="5">
        <v>1.7</v>
      </c>
    </row>
    <row r="83" spans="2:16">
      <c r="C83" s="27" t="s">
        <v>58</v>
      </c>
      <c r="D83" s="5">
        <v>0.6</v>
      </c>
      <c r="E83" s="5">
        <v>0.6</v>
      </c>
      <c r="F83" s="5">
        <v>0.6</v>
      </c>
      <c r="G83" s="5">
        <v>0.1</v>
      </c>
      <c r="H83" s="5">
        <v>0.9</v>
      </c>
      <c r="I83" s="5">
        <v>0.1</v>
      </c>
      <c r="J83" s="5">
        <v>0.9</v>
      </c>
      <c r="K83" s="5">
        <v>0.1</v>
      </c>
      <c r="L83" s="5">
        <v>1</v>
      </c>
      <c r="M83" s="5">
        <v>0</v>
      </c>
      <c r="N83" s="5">
        <v>0.1</v>
      </c>
      <c r="O83" s="5">
        <v>0</v>
      </c>
      <c r="P83" s="5">
        <v>0.3</v>
      </c>
    </row>
    <row r="84" spans="2:16">
      <c r="C84" s="27" t="s">
        <v>59</v>
      </c>
      <c r="D84" s="5">
        <v>1.1000000000000001</v>
      </c>
      <c r="E84" s="5">
        <v>1</v>
      </c>
      <c r="F84" s="5">
        <v>1.1000000000000001</v>
      </c>
      <c r="G84" s="5">
        <v>0.3</v>
      </c>
      <c r="H84" s="5">
        <v>1.5</v>
      </c>
      <c r="I84" s="5">
        <v>0.4</v>
      </c>
      <c r="J84" s="5">
        <v>1.3</v>
      </c>
      <c r="K84" s="5">
        <v>0.3</v>
      </c>
      <c r="L84" s="5">
        <v>1.8</v>
      </c>
      <c r="M84" s="5">
        <v>0.1</v>
      </c>
      <c r="N84" s="5">
        <v>0.8</v>
      </c>
      <c r="O84" s="5">
        <v>0.2</v>
      </c>
      <c r="P84" s="5">
        <v>0.6</v>
      </c>
    </row>
    <row r="85" spans="2:16">
      <c r="C85" s="27" t="s">
        <v>60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</row>
    <row r="86" spans="2:16" s="8" customFormat="1">
      <c r="C86" s="36" t="s">
        <v>25</v>
      </c>
      <c r="D86" s="34">
        <v>76.599999999999994</v>
      </c>
      <c r="E86" s="34">
        <v>75.599999999999994</v>
      </c>
      <c r="F86" s="34">
        <v>77.599999999999994</v>
      </c>
      <c r="G86" s="34">
        <v>91.9</v>
      </c>
      <c r="H86" s="34">
        <v>66</v>
      </c>
      <c r="I86" s="34">
        <v>91.4</v>
      </c>
      <c r="J86" s="34">
        <v>65.400000000000006</v>
      </c>
      <c r="K86" s="34">
        <v>92.4</v>
      </c>
      <c r="L86" s="34">
        <v>66.599999999999994</v>
      </c>
      <c r="M86" s="34">
        <v>95.4</v>
      </c>
      <c r="N86" s="34">
        <v>83.6</v>
      </c>
      <c r="O86" s="34">
        <v>96.3</v>
      </c>
      <c r="P86" s="34">
        <v>82.6</v>
      </c>
    </row>
    <row r="87" spans="2:16" ht="3.75" customHeight="1">
      <c r="C87" s="27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2:16" ht="13.5" customHeight="1">
      <c r="C88" s="15" t="s">
        <v>62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2:16" ht="13.5" customHeight="1">
      <c r="C89" s="27" t="s">
        <v>63</v>
      </c>
      <c r="D89" s="5">
        <v>41.5</v>
      </c>
      <c r="E89" s="5">
        <v>31.3</v>
      </c>
      <c r="F89" s="5">
        <v>52.5</v>
      </c>
      <c r="G89" s="5">
        <v>39.5</v>
      </c>
      <c r="H89" s="5">
        <v>41.9</v>
      </c>
      <c r="I89" s="5">
        <v>25.5</v>
      </c>
      <c r="J89" s="5">
        <v>32.200000000000003</v>
      </c>
      <c r="K89" s="5">
        <v>52</v>
      </c>
      <c r="L89" s="5">
        <v>52.4</v>
      </c>
      <c r="M89" s="5">
        <v>10.1</v>
      </c>
      <c r="N89" s="5">
        <v>63.2</v>
      </c>
      <c r="O89" s="5">
        <v>39</v>
      </c>
      <c r="P89" s="5">
        <v>88.3</v>
      </c>
    </row>
    <row r="90" spans="2:16" ht="13.5" customHeight="1">
      <c r="C90" s="27" t="s">
        <v>64</v>
      </c>
      <c r="D90" s="5">
        <v>55.8</v>
      </c>
      <c r="E90" s="5">
        <v>66</v>
      </c>
      <c r="F90" s="5">
        <v>45</v>
      </c>
      <c r="G90" s="5">
        <v>59.3</v>
      </c>
      <c r="H90" s="5">
        <v>55.2</v>
      </c>
      <c r="I90" s="5">
        <v>72.400000000000006</v>
      </c>
      <c r="J90" s="5">
        <v>65</v>
      </c>
      <c r="K90" s="5">
        <v>46.7</v>
      </c>
      <c r="L90" s="5">
        <v>44.7</v>
      </c>
      <c r="M90" s="5">
        <v>89.9</v>
      </c>
      <c r="N90" s="5">
        <v>36.799999999999997</v>
      </c>
      <c r="O90" s="5">
        <v>61</v>
      </c>
      <c r="P90" s="5">
        <v>11.7</v>
      </c>
    </row>
    <row r="91" spans="2:16" ht="13.5" customHeight="1">
      <c r="C91" s="27" t="s">
        <v>65</v>
      </c>
      <c r="D91" s="5">
        <v>2.2000000000000002</v>
      </c>
      <c r="E91" s="5">
        <v>2.2999999999999998</v>
      </c>
      <c r="F91" s="5">
        <v>2</v>
      </c>
      <c r="G91" s="5">
        <v>0.6</v>
      </c>
      <c r="H91" s="5">
        <v>2.4</v>
      </c>
      <c r="I91" s="5">
        <v>1</v>
      </c>
      <c r="J91" s="5">
        <v>2.5</v>
      </c>
      <c r="K91" s="5">
        <v>0.2</v>
      </c>
      <c r="L91" s="5">
        <v>2.4</v>
      </c>
      <c r="M91" s="5">
        <v>0</v>
      </c>
      <c r="N91" s="5">
        <v>0</v>
      </c>
      <c r="O91" s="5">
        <v>0</v>
      </c>
      <c r="P91" s="5">
        <v>0</v>
      </c>
    </row>
    <row r="92" spans="2:16" ht="13.5" customHeight="1">
      <c r="C92" s="27" t="s">
        <v>66</v>
      </c>
      <c r="D92" s="5">
        <v>0.3</v>
      </c>
      <c r="E92" s="5">
        <v>0.3</v>
      </c>
      <c r="F92" s="5">
        <v>0.3</v>
      </c>
      <c r="G92" s="5">
        <v>0.5</v>
      </c>
      <c r="H92" s="5">
        <v>0.3</v>
      </c>
      <c r="I92" s="5">
        <v>1.1000000000000001</v>
      </c>
      <c r="J92" s="5">
        <v>0.2</v>
      </c>
      <c r="K92" s="5">
        <v>0</v>
      </c>
      <c r="L92" s="5">
        <v>0.4</v>
      </c>
      <c r="M92" s="5">
        <v>0</v>
      </c>
      <c r="N92" s="5">
        <v>0</v>
      </c>
      <c r="O92" s="5">
        <v>0</v>
      </c>
      <c r="P92" s="5">
        <v>0</v>
      </c>
    </row>
    <row r="93" spans="2:16" ht="13.5" customHeight="1">
      <c r="C93" s="27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2:16" ht="13.5" customHeight="1">
      <c r="B94" s="44"/>
      <c r="C94" s="14" t="s">
        <v>80</v>
      </c>
      <c r="D94" s="5">
        <v>9.1999999999999993</v>
      </c>
      <c r="E94" s="5">
        <v>8.3000000000000007</v>
      </c>
      <c r="F94" s="5">
        <v>10.3</v>
      </c>
      <c r="G94" s="5">
        <v>2.7</v>
      </c>
      <c r="H94" s="5">
        <v>13.7</v>
      </c>
      <c r="I94" s="5">
        <v>2.6</v>
      </c>
      <c r="J94" s="5">
        <v>11.7</v>
      </c>
      <c r="K94" s="5">
        <v>2.9</v>
      </c>
      <c r="L94" s="5">
        <v>16.2</v>
      </c>
      <c r="M94" s="46"/>
      <c r="N94" s="46"/>
      <c r="O94" s="46"/>
      <c r="P94" s="46"/>
    </row>
    <row r="95" spans="2:16" ht="13.5" customHeight="1">
      <c r="C95" s="39" t="s">
        <v>81</v>
      </c>
      <c r="D95" s="5">
        <v>10.1</v>
      </c>
      <c r="E95" s="5">
        <v>9.1</v>
      </c>
      <c r="F95" s="5">
        <v>11.3</v>
      </c>
      <c r="G95" s="5">
        <v>2.9</v>
      </c>
      <c r="H95" s="5">
        <v>14.7</v>
      </c>
      <c r="I95" s="5">
        <v>2.6</v>
      </c>
      <c r="J95" s="5">
        <v>12.5</v>
      </c>
      <c r="K95" s="5">
        <v>3.2</v>
      </c>
      <c r="L95" s="5">
        <v>17.8</v>
      </c>
      <c r="M95" s="46"/>
      <c r="N95" s="46"/>
      <c r="O95" s="46"/>
      <c r="P95" s="46"/>
    </row>
    <row r="96" spans="2:16" ht="13.5" customHeight="1">
      <c r="B96" s="47"/>
      <c r="C96" s="48" t="s">
        <v>82</v>
      </c>
      <c r="D96" s="10">
        <v>11.2</v>
      </c>
      <c r="E96" s="10">
        <v>10.199999999999999</v>
      </c>
      <c r="F96" s="10">
        <v>12.4</v>
      </c>
      <c r="G96" s="10">
        <v>3.9</v>
      </c>
      <c r="H96" s="10">
        <v>16.2</v>
      </c>
      <c r="I96" s="10">
        <v>3.2</v>
      </c>
      <c r="J96" s="10">
        <v>14.3</v>
      </c>
      <c r="K96" s="10">
        <v>4.5999999999999996</v>
      </c>
      <c r="L96" s="10">
        <v>18.8</v>
      </c>
      <c r="M96" s="49"/>
      <c r="N96" s="49"/>
      <c r="O96" s="49"/>
      <c r="P96" s="49"/>
    </row>
    <row r="97" spans="3:16" ht="13.5" hidden="1" customHeight="1">
      <c r="C97" s="27"/>
      <c r="D97" s="5"/>
      <c r="E97" s="5"/>
      <c r="F97" s="5"/>
      <c r="G97" s="5"/>
      <c r="H97" s="5"/>
      <c r="I97" s="5"/>
      <c r="J97" s="5"/>
      <c r="K97" s="5"/>
      <c r="L97" s="5"/>
      <c r="M97" s="46"/>
      <c r="N97" s="46"/>
      <c r="O97" s="46"/>
      <c r="P97" s="46"/>
    </row>
    <row r="98" spans="3:16" ht="13.5" hidden="1" customHeight="1">
      <c r="C98" s="27" t="s">
        <v>83</v>
      </c>
      <c r="D98" s="5"/>
      <c r="E98" s="5"/>
      <c r="F98" s="5"/>
      <c r="G98" s="5"/>
      <c r="H98" s="5"/>
      <c r="I98" s="5"/>
      <c r="J98" s="5"/>
      <c r="K98" s="5"/>
      <c r="L98" s="5"/>
      <c r="M98" s="46"/>
      <c r="N98" s="46"/>
      <c r="O98" s="46"/>
      <c r="P98" s="46"/>
    </row>
    <row r="99" spans="3:16" ht="13.5" hidden="1" customHeight="1">
      <c r="C99" s="39" t="s">
        <v>81</v>
      </c>
      <c r="D99" s="5"/>
      <c r="E99" s="5"/>
      <c r="F99" s="5"/>
      <c r="G99" s="5"/>
      <c r="H99" s="5"/>
      <c r="I99" s="5"/>
      <c r="J99" s="5"/>
      <c r="K99" s="5"/>
      <c r="L99" s="5"/>
      <c r="M99" s="46"/>
      <c r="N99" s="46"/>
      <c r="O99" s="46"/>
      <c r="P99" s="46"/>
    </row>
    <row r="100" spans="3:16" ht="13.5" hidden="1" customHeight="1">
      <c r="C100" s="39" t="s">
        <v>82</v>
      </c>
      <c r="D100" s="5"/>
      <c r="E100" s="5"/>
      <c r="F100" s="5"/>
      <c r="G100" s="5"/>
      <c r="H100" s="5"/>
      <c r="I100" s="5"/>
      <c r="J100" s="5"/>
      <c r="K100" s="5"/>
      <c r="L100" s="5"/>
      <c r="M100" s="46"/>
      <c r="N100" s="46"/>
      <c r="O100" s="46"/>
      <c r="P100" s="46"/>
    </row>
    <row r="101" spans="3:16" ht="7.5" hidden="1" customHeight="1">
      <c r="C101" s="1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3:16" ht="13.5" hidden="1" customHeight="1">
      <c r="C102" s="27" t="s">
        <v>84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3:16" ht="13.5" hidden="1" customHeight="1">
      <c r="C103" s="39" t="s">
        <v>81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3:16" ht="13.5" hidden="1" customHeight="1">
      <c r="C104" s="39" t="s">
        <v>82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3:16" ht="13.5" hidden="1" customHeight="1">
      <c r="C105" s="27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3:16" ht="6.75" hidden="1" customHeight="1">
      <c r="C106" s="18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ht="18" hidden="1" customHeight="1">
      <c r="C107" s="17" t="s">
        <v>72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3:16" hidden="1">
      <c r="C108" s="19" t="s">
        <v>74</v>
      </c>
      <c r="D108" s="4">
        <v>77.3</v>
      </c>
      <c r="E108" s="4">
        <v>76.599999999999994</v>
      </c>
      <c r="F108" s="4">
        <v>77.8</v>
      </c>
      <c r="G108" s="4">
        <v>77.3</v>
      </c>
      <c r="H108" s="4"/>
      <c r="I108" s="4"/>
      <c r="J108" s="4"/>
      <c r="K108" s="4"/>
      <c r="L108" s="4"/>
      <c r="M108" s="4"/>
      <c r="N108" s="4"/>
      <c r="O108" s="4"/>
      <c r="P108" s="4"/>
    </row>
    <row r="109" spans="3:16" hidden="1">
      <c r="C109" s="12"/>
      <c r="D109" s="4">
        <v>82.3</v>
      </c>
      <c r="E109" s="4">
        <v>86</v>
      </c>
      <c r="F109" s="4">
        <v>80.900000000000006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3:16" hidden="1">
      <c r="C110" s="13"/>
      <c r="D110" s="4">
        <v>100</v>
      </c>
      <c r="E110" s="4">
        <v>100</v>
      </c>
      <c r="F110" s="4">
        <v>100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3:16" hidden="1">
      <c r="C111" s="13"/>
      <c r="D111" s="4">
        <v>77.8</v>
      </c>
      <c r="E111" s="4">
        <v>79.2</v>
      </c>
      <c r="F111" s="4">
        <v>77.400000000000006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3:16" hidden="1">
      <c r="C112" s="1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3:16" hidden="1">
      <c r="C113" s="12" t="s">
        <v>73</v>
      </c>
      <c r="D113" s="4">
        <f>100-D108</f>
        <v>22.700000000000003</v>
      </c>
      <c r="E113" s="4">
        <f t="shared" ref="E113:P113" si="10">100-E108</f>
        <v>23.400000000000006</v>
      </c>
      <c r="F113" s="4">
        <f t="shared" ref="F113" si="11">100-F108</f>
        <v>22.200000000000003</v>
      </c>
      <c r="G113" s="4">
        <f t="shared" si="10"/>
        <v>22.700000000000003</v>
      </c>
      <c r="H113" s="4">
        <f t="shared" ref="H113" si="12">100-H108</f>
        <v>100</v>
      </c>
      <c r="I113" s="4">
        <f t="shared" ref="I113:K113" si="13">100-I108</f>
        <v>100</v>
      </c>
      <c r="J113" s="4">
        <f t="shared" si="13"/>
        <v>100</v>
      </c>
      <c r="K113" s="4">
        <f t="shared" si="13"/>
        <v>100</v>
      </c>
      <c r="L113" s="4">
        <f t="shared" ref="L113:N113" si="14">100-L108</f>
        <v>100</v>
      </c>
      <c r="M113" s="4">
        <f t="shared" si="14"/>
        <v>100</v>
      </c>
      <c r="N113" s="4">
        <f t="shared" si="14"/>
        <v>100</v>
      </c>
      <c r="O113" s="4">
        <f t="shared" si="10"/>
        <v>100</v>
      </c>
      <c r="P113" s="4">
        <f t="shared" si="10"/>
        <v>100</v>
      </c>
    </row>
    <row r="114" spans="3:16" hidden="1">
      <c r="C114" s="12"/>
      <c r="D114" s="4">
        <f>100-D109</f>
        <v>17.700000000000003</v>
      </c>
      <c r="E114" s="4">
        <f t="shared" ref="E114:P114" si="15">100-E109</f>
        <v>14</v>
      </c>
      <c r="F114" s="4">
        <f t="shared" ref="F114" si="16">100-F109</f>
        <v>19.099999999999994</v>
      </c>
      <c r="G114" s="4">
        <f t="shared" si="15"/>
        <v>100</v>
      </c>
      <c r="H114" s="4">
        <f t="shared" ref="H114" si="17">100-H109</f>
        <v>100</v>
      </c>
      <c r="I114" s="4">
        <f t="shared" ref="I114:K114" si="18">100-I109</f>
        <v>100</v>
      </c>
      <c r="J114" s="4">
        <f t="shared" si="18"/>
        <v>100</v>
      </c>
      <c r="K114" s="4">
        <f t="shared" si="18"/>
        <v>100</v>
      </c>
      <c r="L114" s="4">
        <f t="shared" ref="L114:N114" si="19">100-L109</f>
        <v>100</v>
      </c>
      <c r="M114" s="4">
        <f t="shared" si="19"/>
        <v>100</v>
      </c>
      <c r="N114" s="4">
        <f t="shared" si="19"/>
        <v>100</v>
      </c>
      <c r="O114" s="4">
        <f t="shared" si="15"/>
        <v>100</v>
      </c>
      <c r="P114" s="4">
        <f t="shared" si="15"/>
        <v>100</v>
      </c>
    </row>
    <row r="115" spans="3:16" hidden="1">
      <c r="C115" s="13"/>
      <c r="D115" s="4">
        <f>100-D110</f>
        <v>0</v>
      </c>
      <c r="E115" s="4">
        <f t="shared" ref="E115:P115" si="20">100-E110</f>
        <v>0</v>
      </c>
      <c r="F115" s="4">
        <f t="shared" ref="F115" si="21">100-F110</f>
        <v>0</v>
      </c>
      <c r="G115" s="4">
        <f t="shared" si="20"/>
        <v>100</v>
      </c>
      <c r="H115" s="4">
        <f t="shared" ref="H115" si="22">100-H110</f>
        <v>100</v>
      </c>
      <c r="I115" s="4">
        <f t="shared" ref="I115:K115" si="23">100-I110</f>
        <v>100</v>
      </c>
      <c r="J115" s="4">
        <f t="shared" si="23"/>
        <v>100</v>
      </c>
      <c r="K115" s="4">
        <f t="shared" si="23"/>
        <v>100</v>
      </c>
      <c r="L115" s="4">
        <f t="shared" ref="L115:N115" si="24">100-L110</f>
        <v>100</v>
      </c>
      <c r="M115" s="4">
        <f t="shared" si="24"/>
        <v>100</v>
      </c>
      <c r="N115" s="4">
        <f t="shared" si="24"/>
        <v>100</v>
      </c>
      <c r="O115" s="4">
        <f t="shared" si="20"/>
        <v>100</v>
      </c>
      <c r="P115" s="4">
        <f t="shared" si="20"/>
        <v>100</v>
      </c>
    </row>
    <row r="116" spans="3:16" hidden="1">
      <c r="C116" s="13"/>
      <c r="D116" s="4">
        <f>100-D111</f>
        <v>22.200000000000003</v>
      </c>
      <c r="E116" s="4">
        <f t="shared" ref="E116:P116" si="25">100-E111</f>
        <v>20.799999999999997</v>
      </c>
      <c r="F116" s="4">
        <f t="shared" ref="F116" si="26">100-F111</f>
        <v>22.599999999999994</v>
      </c>
      <c r="G116" s="4">
        <f t="shared" si="25"/>
        <v>100</v>
      </c>
      <c r="H116" s="4">
        <f t="shared" ref="H116" si="27">100-H111</f>
        <v>100</v>
      </c>
      <c r="I116" s="4">
        <f t="shared" ref="I116:K116" si="28">100-I111</f>
        <v>100</v>
      </c>
      <c r="J116" s="4">
        <f t="shared" si="28"/>
        <v>100</v>
      </c>
      <c r="K116" s="4">
        <f t="shared" si="28"/>
        <v>100</v>
      </c>
      <c r="L116" s="4">
        <f t="shared" ref="L116:N116" si="29">100-L111</f>
        <v>100</v>
      </c>
      <c r="M116" s="4">
        <f t="shared" si="29"/>
        <v>100</v>
      </c>
      <c r="N116" s="4">
        <f t="shared" si="29"/>
        <v>100</v>
      </c>
      <c r="O116" s="4">
        <f t="shared" si="25"/>
        <v>100</v>
      </c>
      <c r="P116" s="4">
        <f t="shared" si="25"/>
        <v>100</v>
      </c>
    </row>
    <row r="117" spans="3:16">
      <c r="C117" s="21" t="s">
        <v>31</v>
      </c>
    </row>
    <row r="118" spans="3:16">
      <c r="C118" s="20" t="s">
        <v>21</v>
      </c>
    </row>
    <row r="119" spans="3:16" ht="27.75">
      <c r="C119" s="9" t="s">
        <v>42</v>
      </c>
    </row>
    <row r="120" spans="3:16" ht="15">
      <c r="C120" s="9" t="s">
        <v>44</v>
      </c>
    </row>
    <row r="121" spans="3:16" ht="24.75" customHeight="1">
      <c r="C121" s="42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</row>
    <row r="122" spans="3:16">
      <c r="C122" s="42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</row>
    <row r="123" spans="3:16">
      <c r="C123" s="42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</row>
  </sheetData>
  <mergeCells count="3">
    <mergeCell ref="C121:P121"/>
    <mergeCell ref="C122:P122"/>
    <mergeCell ref="C123:P123"/>
  </mergeCells>
  <pageMargins left="0.56000000000000005" right="0.61" top="0.48" bottom="0.5" header="0.35" footer="0.31"/>
  <pageSetup paperSize="9" scale="7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Paraguay data</vt:lpstr>
      <vt:lpstr>'Paraguay data'!Impression_des_titres</vt:lpstr>
      <vt:lpstr>'Paraguay data'!Zone_d_impression</vt:lpstr>
    </vt:vector>
  </TitlesOfParts>
  <Company>ILO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</cp:lastModifiedBy>
  <cp:lastPrinted>2011-07-08T17:25:52Z</cp:lastPrinted>
  <dcterms:created xsi:type="dcterms:W3CDTF">2011-03-14T06:52:31Z</dcterms:created>
  <dcterms:modified xsi:type="dcterms:W3CDTF">2012-01-28T22:57:30Z</dcterms:modified>
</cp:coreProperties>
</file>